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bruiker\OneDrive\Documenten one drive\Lopende zaken Jaap\Lden enz\"/>
    </mc:Choice>
  </mc:AlternateContent>
  <bookViews>
    <workbookView xWindow="-120" yWindow="-120" windowWidth="29040" windowHeight="15720"/>
  </bookViews>
  <sheets>
    <sheet name="Toelichting" sheetId="4" r:id="rId1"/>
    <sheet name="Leq" sheetId="3" r:id="rId2"/>
    <sheet name="Van Leq naar Lden en Lnight" sheetId="2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3" l="1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5" i="3"/>
  <c r="D5" i="3"/>
  <c r="C69" i="3"/>
  <c r="D69" i="3"/>
  <c r="C59" i="3"/>
  <c r="D59" i="3"/>
  <c r="C73" i="3"/>
  <c r="D73" i="3"/>
  <c r="C71" i="3"/>
  <c r="D71" i="3"/>
  <c r="C70" i="3"/>
  <c r="D70" i="3"/>
  <c r="C72" i="3"/>
  <c r="D72" i="3"/>
  <c r="I109" i="2"/>
  <c r="I113" i="2"/>
  <c r="K104" i="2"/>
  <c r="J104" i="2"/>
  <c r="L103" i="2"/>
  <c r="I75" i="2"/>
  <c r="I79" i="2"/>
  <c r="I83" i="2"/>
  <c r="I87" i="2"/>
  <c r="C74" i="3"/>
  <c r="D74" i="3"/>
  <c r="B58" i="2"/>
  <c r="B6" i="2"/>
  <c r="G57" i="2"/>
  <c r="H57" i="2"/>
  <c r="E57" i="2"/>
  <c r="F57" i="2"/>
  <c r="I56" i="2"/>
  <c r="G56" i="2"/>
  <c r="H56" i="2"/>
  <c r="E56" i="2"/>
  <c r="F56" i="2"/>
  <c r="I55" i="2"/>
  <c r="G55" i="2"/>
  <c r="H55" i="2"/>
  <c r="E55" i="2"/>
  <c r="F55" i="2"/>
  <c r="I54" i="2"/>
  <c r="G54" i="2"/>
  <c r="H54" i="2"/>
  <c r="E54" i="2"/>
  <c r="F54" i="2"/>
  <c r="I53" i="2"/>
  <c r="G53" i="2"/>
  <c r="H53" i="2"/>
  <c r="E53" i="2"/>
  <c r="F53" i="2"/>
  <c r="I52" i="2"/>
  <c r="G52" i="2"/>
  <c r="H52" i="2"/>
  <c r="E52" i="2"/>
  <c r="F52" i="2"/>
  <c r="I51" i="2"/>
  <c r="G51" i="2"/>
  <c r="H51" i="2"/>
  <c r="J51" i="2"/>
  <c r="E51" i="2"/>
  <c r="F51" i="2"/>
  <c r="I50" i="2"/>
  <c r="G50" i="2"/>
  <c r="H50" i="2"/>
  <c r="E50" i="2"/>
  <c r="F50" i="2"/>
  <c r="I49" i="2"/>
  <c r="G49" i="2"/>
  <c r="H49" i="2"/>
  <c r="E49" i="2"/>
  <c r="F49" i="2"/>
  <c r="I48" i="2"/>
  <c r="G48" i="2"/>
  <c r="H48" i="2"/>
  <c r="E48" i="2"/>
  <c r="F48" i="2"/>
  <c r="B42" i="2"/>
  <c r="B5" i="2"/>
  <c r="C5" i="2"/>
  <c r="D5" i="2"/>
  <c r="G41" i="2"/>
  <c r="H41" i="2"/>
  <c r="E41" i="2"/>
  <c r="F41" i="2"/>
  <c r="I40" i="2"/>
  <c r="G40" i="2"/>
  <c r="H40" i="2"/>
  <c r="E40" i="2"/>
  <c r="F40" i="2"/>
  <c r="I39" i="2"/>
  <c r="G39" i="2"/>
  <c r="H39" i="2"/>
  <c r="E39" i="2"/>
  <c r="F39" i="2"/>
  <c r="I38" i="2"/>
  <c r="G38" i="2"/>
  <c r="H38" i="2"/>
  <c r="E38" i="2"/>
  <c r="F38" i="2"/>
  <c r="I37" i="2"/>
  <c r="G37" i="2"/>
  <c r="H37" i="2"/>
  <c r="J37" i="2"/>
  <c r="E37" i="2"/>
  <c r="F37" i="2"/>
  <c r="I36" i="2"/>
  <c r="G36" i="2"/>
  <c r="H36" i="2"/>
  <c r="E36" i="2"/>
  <c r="F36" i="2"/>
  <c r="I35" i="2"/>
  <c r="G35" i="2"/>
  <c r="H35" i="2"/>
  <c r="E35" i="2"/>
  <c r="F35" i="2"/>
  <c r="I34" i="2"/>
  <c r="G34" i="2"/>
  <c r="H34" i="2"/>
  <c r="E34" i="2"/>
  <c r="F34" i="2"/>
  <c r="I33" i="2"/>
  <c r="G33" i="2"/>
  <c r="H33" i="2"/>
  <c r="E33" i="2"/>
  <c r="F33" i="2"/>
  <c r="I32" i="2"/>
  <c r="G32" i="2"/>
  <c r="H32" i="2"/>
  <c r="E32" i="2"/>
  <c r="F32" i="2"/>
  <c r="I17" i="2"/>
  <c r="I18" i="2"/>
  <c r="I19" i="2"/>
  <c r="I20" i="2"/>
  <c r="I21" i="2"/>
  <c r="I22" i="2"/>
  <c r="I23" i="2"/>
  <c r="I24" i="2"/>
  <c r="I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16" i="2"/>
  <c r="H16" i="2"/>
  <c r="C75" i="3"/>
  <c r="D75" i="3"/>
  <c r="J22" i="2"/>
  <c r="J18" i="2"/>
  <c r="J20" i="2"/>
  <c r="J34" i="2"/>
  <c r="J48" i="2"/>
  <c r="J52" i="2"/>
  <c r="J56" i="2"/>
  <c r="J17" i="2"/>
  <c r="J32" i="2"/>
  <c r="J21" i="2"/>
  <c r="I25" i="2"/>
  <c r="J25" i="2"/>
  <c r="J36" i="2"/>
  <c r="J40" i="2"/>
  <c r="J54" i="2"/>
  <c r="J24" i="2"/>
  <c r="J35" i="2"/>
  <c r="J39" i="2"/>
  <c r="J49" i="2"/>
  <c r="J53" i="2"/>
  <c r="J23" i="2"/>
  <c r="J19" i="2"/>
  <c r="I41" i="2"/>
  <c r="J41" i="2"/>
  <c r="J33" i="2"/>
  <c r="J38" i="2"/>
  <c r="J50" i="2"/>
  <c r="J55" i="2"/>
  <c r="I57" i="2"/>
  <c r="I58" i="2"/>
  <c r="E58" i="2"/>
  <c r="E42" i="2"/>
  <c r="F42" i="2"/>
  <c r="J16" i="2"/>
  <c r="C76" i="3"/>
  <c r="D76" i="3"/>
  <c r="I26" i="2"/>
  <c r="N20" i="2"/>
  <c r="I42" i="2"/>
  <c r="N36" i="2"/>
  <c r="J26" i="2"/>
  <c r="N19" i="2"/>
  <c r="J42" i="2"/>
  <c r="N35" i="2"/>
  <c r="H26" i="2"/>
  <c r="F58" i="2"/>
  <c r="C6" i="2"/>
  <c r="D6" i="2"/>
  <c r="N52" i="2"/>
  <c r="H58" i="2"/>
  <c r="J57" i="2"/>
  <c r="J58" i="2"/>
  <c r="N51" i="2"/>
  <c r="C77" i="3"/>
  <c r="D77" i="3"/>
  <c r="N39" i="2"/>
  <c r="M42" i="2"/>
  <c r="B67" i="2"/>
  <c r="H42" i="2"/>
  <c r="N23" i="2"/>
  <c r="M26" i="2"/>
  <c r="E4" i="2"/>
  <c r="N55" i="2"/>
  <c r="M58" i="2"/>
  <c r="C78" i="3"/>
  <c r="D78" i="3"/>
  <c r="E5" i="2"/>
  <c r="B66" i="2"/>
  <c r="L68" i="2"/>
  <c r="L73" i="2"/>
  <c r="K78" i="2"/>
  <c r="I70" i="2"/>
  <c r="I74" i="2"/>
  <c r="I78" i="2"/>
  <c r="Q68" i="2"/>
  <c r="Q73" i="2"/>
  <c r="P78" i="2"/>
  <c r="N70" i="2"/>
  <c r="N74" i="2"/>
  <c r="N78" i="2"/>
  <c r="B68" i="2"/>
  <c r="E6" i="2"/>
  <c r="B26" i="2"/>
  <c r="B4" i="2"/>
  <c r="C4" i="2"/>
  <c r="D4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16" i="2"/>
  <c r="C79" i="3"/>
  <c r="D79" i="3"/>
  <c r="B7" i="2"/>
  <c r="P82" i="2"/>
  <c r="C7" i="2"/>
  <c r="D7" i="2"/>
  <c r="K82" i="2"/>
  <c r="V68" i="2"/>
  <c r="L102" i="2"/>
  <c r="L108" i="2"/>
  <c r="K113" i="2"/>
  <c r="I117" i="2"/>
  <c r="I120" i="2"/>
  <c r="I123" i="2"/>
  <c r="I125" i="2"/>
  <c r="E26" i="2"/>
  <c r="F26" i="2"/>
  <c r="F16" i="2"/>
  <c r="C80" i="3"/>
  <c r="D80" i="3"/>
  <c r="F6" i="2"/>
  <c r="J125" i="2"/>
  <c r="V73" i="2"/>
  <c r="U78" i="2"/>
  <c r="S70" i="2"/>
  <c r="C69" i="2"/>
  <c r="C81" i="3"/>
  <c r="D81" i="3"/>
  <c r="I104" i="2"/>
  <c r="S74" i="2"/>
  <c r="S78" i="2"/>
  <c r="U82" i="2"/>
  <c r="I86" i="2"/>
  <c r="I89" i="2"/>
  <c r="I92" i="2"/>
  <c r="I95" i="2"/>
  <c r="C82" i="3"/>
  <c r="D82" i="3"/>
  <c r="J95" i="2"/>
  <c r="F7" i="2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32" i="3"/>
  <c r="C98" i="3"/>
  <c r="D98" i="3"/>
  <c r="D32" i="3"/>
  <c r="C99" i="3"/>
  <c r="D99" i="3"/>
  <c r="C31" i="3"/>
  <c r="D31" i="3"/>
  <c r="C33" i="3"/>
  <c r="D33" i="3"/>
  <c r="C30" i="3"/>
  <c r="D30" i="3"/>
  <c r="C100" i="3"/>
  <c r="D100" i="3"/>
  <c r="C34" i="3"/>
  <c r="D34" i="3"/>
  <c r="C101" i="3"/>
  <c r="D101" i="3"/>
  <c r="C29" i="3"/>
  <c r="D29" i="3"/>
  <c r="C35" i="3"/>
  <c r="D35" i="3"/>
  <c r="C102" i="3"/>
  <c r="D102" i="3"/>
  <c r="C28" i="3"/>
  <c r="D28" i="3"/>
  <c r="C36" i="3"/>
  <c r="D36" i="3"/>
  <c r="C27" i="3"/>
  <c r="D27" i="3"/>
  <c r="C103" i="3"/>
  <c r="D103" i="3"/>
  <c r="C37" i="3"/>
  <c r="D37" i="3"/>
  <c r="C104" i="3"/>
  <c r="D104" i="3"/>
  <c r="C26" i="3"/>
  <c r="D26" i="3"/>
  <c r="C38" i="3"/>
  <c r="D38" i="3"/>
  <c r="C105" i="3"/>
  <c r="D105" i="3"/>
  <c r="C25" i="3"/>
  <c r="D25" i="3"/>
  <c r="C39" i="3"/>
  <c r="D39" i="3"/>
  <c r="C24" i="3"/>
  <c r="D24" i="3"/>
  <c r="C106" i="3"/>
  <c r="D106" i="3"/>
  <c r="C40" i="3"/>
  <c r="D40" i="3"/>
  <c r="C107" i="3"/>
  <c r="D107" i="3"/>
  <c r="C23" i="3"/>
  <c r="D23" i="3"/>
  <c r="C41" i="3"/>
  <c r="D41" i="3"/>
  <c r="C22" i="3"/>
  <c r="D22" i="3"/>
  <c r="C108" i="3"/>
  <c r="D108" i="3"/>
  <c r="C42" i="3"/>
  <c r="D42" i="3"/>
  <c r="C109" i="3"/>
  <c r="D109" i="3"/>
  <c r="C21" i="3"/>
  <c r="D21" i="3"/>
  <c r="C43" i="3"/>
  <c r="D43" i="3"/>
  <c r="C20" i="3"/>
  <c r="D20" i="3"/>
  <c r="C110" i="3"/>
  <c r="D110" i="3"/>
  <c r="C44" i="3"/>
  <c r="D44" i="3"/>
  <c r="C111" i="3"/>
  <c r="D111" i="3"/>
  <c r="C19" i="3"/>
  <c r="D19" i="3"/>
  <c r="C45" i="3"/>
  <c r="D45" i="3"/>
  <c r="C18" i="3"/>
  <c r="D18" i="3"/>
  <c r="C112" i="3"/>
  <c r="D112" i="3"/>
  <c r="C46" i="3"/>
  <c r="D46" i="3"/>
  <c r="C113" i="3"/>
  <c r="D113" i="3"/>
  <c r="C17" i="3"/>
  <c r="D17" i="3"/>
  <c r="C47" i="3"/>
  <c r="D47" i="3"/>
  <c r="C16" i="3"/>
  <c r="D16" i="3"/>
  <c r="C114" i="3"/>
  <c r="D114" i="3"/>
  <c r="C48" i="3"/>
  <c r="D48" i="3"/>
  <c r="C115" i="3"/>
  <c r="D115" i="3"/>
  <c r="C15" i="3"/>
  <c r="D15" i="3"/>
  <c r="C49" i="3"/>
  <c r="D49" i="3"/>
  <c r="C116" i="3"/>
  <c r="D116" i="3"/>
  <c r="C14" i="3"/>
  <c r="D14" i="3"/>
  <c r="C50" i="3"/>
  <c r="D50" i="3"/>
  <c r="C13" i="3"/>
  <c r="D13" i="3"/>
  <c r="C117" i="3"/>
  <c r="D117" i="3"/>
  <c r="C51" i="3"/>
  <c r="D51" i="3"/>
  <c r="C118" i="3"/>
  <c r="D118" i="3"/>
  <c r="C12" i="3"/>
  <c r="D12" i="3"/>
  <c r="C52" i="3"/>
  <c r="D52" i="3"/>
  <c r="C11" i="3"/>
  <c r="D11" i="3"/>
  <c r="C119" i="3"/>
  <c r="D119" i="3"/>
  <c r="C53" i="3"/>
  <c r="D53" i="3"/>
  <c r="C120" i="3"/>
  <c r="D120" i="3"/>
  <c r="C10" i="3"/>
  <c r="D10" i="3"/>
  <c r="C54" i="3"/>
  <c r="D54" i="3"/>
  <c r="C121" i="3"/>
  <c r="D121" i="3"/>
  <c r="C9" i="3"/>
  <c r="D9" i="3"/>
  <c r="C55" i="3"/>
  <c r="D55" i="3"/>
  <c r="C8" i="3"/>
  <c r="D8" i="3"/>
  <c r="C122" i="3"/>
  <c r="D122" i="3"/>
  <c r="C56" i="3"/>
  <c r="D56" i="3"/>
  <c r="C7" i="3"/>
  <c r="D7" i="3"/>
  <c r="C124" i="3"/>
  <c r="D124" i="3"/>
  <c r="C123" i="3"/>
  <c r="D123" i="3"/>
  <c r="C57" i="3"/>
  <c r="D57" i="3"/>
  <c r="C6" i="3"/>
  <c r="B125" i="3"/>
  <c r="B137" i="3"/>
  <c r="D6" i="3"/>
  <c r="C58" i="3"/>
  <c r="D58" i="3"/>
  <c r="C128" i="3"/>
  <c r="D137" i="3"/>
  <c r="F137" i="3"/>
  <c r="D125" i="3"/>
  <c r="C130" i="3"/>
  <c r="C132" i="3"/>
  <c r="B134" i="3"/>
  <c r="C127" i="3"/>
</calcChain>
</file>

<file path=xl/sharedStrings.xml><?xml version="1.0" encoding="utf-8"?>
<sst xmlns="http://schemas.openxmlformats.org/spreadsheetml/2006/main" count="178" uniqueCount="82">
  <si>
    <t>Vluchten heel jaar</t>
  </si>
  <si>
    <t>Vluchten per dag</t>
  </si>
  <si>
    <t>Vluchten per uur</t>
  </si>
  <si>
    <t>dB(A)</t>
  </si>
  <si>
    <t>Lden/ Lnight</t>
  </si>
  <si>
    <t>Dagdeel</t>
  </si>
  <si>
    <t>Avond</t>
  </si>
  <si>
    <t>Nacht</t>
  </si>
  <si>
    <t xml:space="preserve">Dag </t>
  </si>
  <si>
    <t>Totaal</t>
  </si>
  <si>
    <t>Lden</t>
  </si>
  <si>
    <t>Lnight</t>
  </si>
  <si>
    <t>Tijd in seconden één vlucht</t>
  </si>
  <si>
    <t>1) Dag: 07:00 - 19:00 = 12 uren</t>
  </si>
  <si>
    <t>B
Geluidsduur in seconden</t>
  </si>
  <si>
    <t>A x B</t>
  </si>
  <si>
    <t>Jaar dagperioden in seconden</t>
  </si>
  <si>
    <t>Berekening Leq voor de dagdelen over een heel jaar</t>
  </si>
  <si>
    <t>Leq =</t>
  </si>
  <si>
    <t>10 x Log</t>
  </si>
  <si>
    <t>(A x B)</t>
  </si>
  <si>
    <t>(B)</t>
  </si>
  <si>
    <t>2) Avond: 19:00 - 23:00 = 4 uren</t>
  </si>
  <si>
    <t>3) Nacht:23:00 - 07:00 = 8 uren</t>
  </si>
  <si>
    <t>Berekening Leq voor de avonduren over een heel jaar</t>
  </si>
  <si>
    <t>Berekening Leq voor de nacht over een heel jaar</t>
  </si>
  <si>
    <t>Jaar avonduren in seconden</t>
  </si>
  <si>
    <t>Jaar nachten in seconden</t>
  </si>
  <si>
    <t>BEREKENING Leq</t>
  </si>
  <si>
    <t>day</t>
  </si>
  <si>
    <t>evening</t>
  </si>
  <si>
    <t>night</t>
  </si>
  <si>
    <t>tijd</t>
  </si>
  <si>
    <t>van</t>
  </si>
  <si>
    <t>tot</t>
  </si>
  <si>
    <t>Lden =</t>
  </si>
  <si>
    <t>x</t>
  </si>
  <si>
    <t>+</t>
  </si>
  <si>
    <t>afgerond</t>
  </si>
  <si>
    <t>Lnight =</t>
  </si>
  <si>
    <t>dB(A) Leq</t>
  </si>
  <si>
    <t>Berekening Lnight over een heel jaar</t>
  </si>
  <si>
    <t>Geluidscontouren Schiphol</t>
  </si>
  <si>
    <t>dB(A)Lden</t>
  </si>
  <si>
    <t xml:space="preserve">48 - 58 </t>
  </si>
  <si>
    <t>&gt; 58</t>
  </si>
  <si>
    <t>Advieswaarden WHO</t>
  </si>
  <si>
    <t>Binnengebied</t>
  </si>
  <si>
    <t>40 dB(A)Lnight</t>
  </si>
  <si>
    <t>45 dB(A)Lden</t>
  </si>
  <si>
    <t>TER VERGELIJKING</t>
  </si>
  <si>
    <t>Bron:</t>
  </si>
  <si>
    <t xml:space="preserve"> </t>
  </si>
  <si>
    <t xml:space="preserve">https://www.natuurkunde.nl/artikelen/1345/schiphol-wat-is-lden </t>
  </si>
  <si>
    <t>B(A)</t>
  </si>
  <si>
    <t>A
10 tot macht B(A)</t>
  </si>
  <si>
    <t>10 x Log10</t>
  </si>
  <si>
    <t>10 x</t>
  </si>
  <si>
    <t xml:space="preserve">Lnight = </t>
  </si>
  <si>
    <t>(+5)</t>
  </si>
  <si>
    <t>(+10)</t>
  </si>
  <si>
    <t>UITKOMSTEN</t>
  </si>
  <si>
    <t>dB(A)
Leq</t>
  </si>
  <si>
    <t>Buitengebied</t>
  </si>
  <si>
    <t>Totaal/gem.</t>
  </si>
  <si>
    <t>Berekening van Lden over een heel jaar</t>
  </si>
  <si>
    <t>Elke seconde wordt het geluidsniveau in dB(A) gemeten en vastgelegd.</t>
  </si>
  <si>
    <t>Verstreken tijd in seconden</t>
  </si>
  <si>
    <t xml:space="preserve">Leq = </t>
  </si>
  <si>
    <t>gedeeld door</t>
  </si>
  <si>
    <t>=</t>
  </si>
  <si>
    <t>ONJUIST :</t>
  </si>
  <si>
    <t>10 tot de macht B(A)</t>
  </si>
  <si>
    <t>Model voor de berekening van het gemiddelde geluidsniveau (Leq) van een vliegtuigpassage die twee maximaal minuten (120 seconden) duurt.</t>
  </si>
  <si>
    <t>BEREKENING Lden en Lnight</t>
  </si>
  <si>
    <t>Leq dB(A)</t>
  </si>
  <si>
    <t>Maar voordat u daarmee begint, bevelen wij u aan om eerst de toelichting goed te lezen en eventueel af te drukken</t>
  </si>
  <si>
    <r>
      <t>Kennis van L</t>
    </r>
    <r>
      <rPr>
        <b/>
        <vertAlign val="subscript"/>
        <sz val="12"/>
        <color rgb="FF0070C0"/>
        <rFont val="Times New Roman"/>
        <family val="1"/>
      </rPr>
      <t>den</t>
    </r>
    <r>
      <rPr>
        <b/>
        <sz val="12"/>
        <color rgb="FF0070C0"/>
        <rFont val="Times New Roman"/>
        <family val="1"/>
      </rPr>
      <t xml:space="preserve"> en L</t>
    </r>
    <r>
      <rPr>
        <b/>
        <vertAlign val="subscript"/>
        <sz val="12"/>
        <color rgb="FF0070C0"/>
        <rFont val="Times New Roman"/>
        <family val="1"/>
      </rPr>
      <t>night</t>
    </r>
    <r>
      <rPr>
        <b/>
        <sz val="12"/>
        <color rgb="FF0070C0"/>
        <rFont val="Times New Roman"/>
        <family val="1"/>
      </rPr>
      <t xml:space="preserve"> geeft noodzakelijk inzicht in tekortkomingen begrenzing geluidsoverlast Schiphol</t>
    </r>
  </si>
  <si>
    <t xml:space="preserve">                                          Model voor de berekening van  Lden en Lnight</t>
  </si>
  <si>
    <t>Deze toelichting kunt u vinden op de site van Minder Hinder Gooise Meren</t>
  </si>
  <si>
    <r>
      <t>De vaststelling van een hoeveelheid geluid uitgedrukt in dB(A) L</t>
    </r>
    <r>
      <rPr>
        <vertAlign val="subscript"/>
        <sz val="12"/>
        <color theme="1"/>
        <rFont val="Times New Roman"/>
        <family val="1"/>
      </rPr>
      <t>den</t>
    </r>
    <r>
      <rPr>
        <sz val="12"/>
        <color theme="1"/>
        <rFont val="Times New Roman"/>
        <family val="1"/>
      </rPr>
      <t xml:space="preserve"> en dB(A) L</t>
    </r>
    <r>
      <rPr>
        <vertAlign val="subscript"/>
        <sz val="12"/>
        <color theme="1"/>
        <rFont val="Times New Roman"/>
        <family val="1"/>
      </rPr>
      <t>night</t>
    </r>
    <r>
      <rPr>
        <sz val="12"/>
        <color theme="1"/>
        <rFont val="Times New Roman"/>
        <family val="1"/>
      </rPr>
      <t xml:space="preserve"> is van essentieel belang voor de begrenzing van de geluidsoverlast die het vliegverkeer van Schiphol mag veroorzaken. Maar de manier waarop dB(A) L</t>
    </r>
    <r>
      <rPr>
        <vertAlign val="subscript"/>
        <sz val="12"/>
        <color theme="1"/>
        <rFont val="Times New Roman"/>
        <family val="1"/>
      </rPr>
      <t>den</t>
    </r>
    <r>
      <rPr>
        <sz val="12"/>
        <color theme="1"/>
        <rFont val="Times New Roman"/>
        <family val="1"/>
      </rPr>
      <t xml:space="preserve"> en dB(A) L</t>
    </r>
    <r>
      <rPr>
        <vertAlign val="subscript"/>
        <sz val="12"/>
        <color theme="1"/>
        <rFont val="Times New Roman"/>
        <family val="1"/>
      </rPr>
      <t>night</t>
    </r>
    <r>
      <rPr>
        <sz val="12"/>
        <color theme="1"/>
        <rFont val="Times New Roman"/>
        <family val="1"/>
      </rPr>
      <t xml:space="preserve"> berekend wordt is niet eenvoudig en is voor velen onbekend. Minder Hinder Gooise Meren heeft daarom een model in een Excel spreadsheet ontwikkeld waarmee u zelf kunt experimenteren om te zien hoe L</t>
    </r>
    <r>
      <rPr>
        <vertAlign val="subscript"/>
        <sz val="12"/>
        <color theme="1"/>
        <rFont val="Times New Roman"/>
        <family val="1"/>
      </rPr>
      <t>den</t>
    </r>
    <r>
      <rPr>
        <sz val="12"/>
        <color theme="1"/>
        <rFont val="Times New Roman"/>
        <family val="1"/>
      </rPr>
      <t xml:space="preserve"> en L</t>
    </r>
    <r>
      <rPr>
        <vertAlign val="subscript"/>
        <sz val="12"/>
        <color theme="1"/>
        <rFont val="Times New Roman"/>
        <family val="1"/>
      </rPr>
      <t>night</t>
    </r>
    <r>
      <rPr>
        <sz val="12"/>
        <color theme="1"/>
        <rFont val="Times New Roman"/>
        <family val="1"/>
      </rPr>
      <t xml:space="preserve"> tot stand komen. U kunt hiermee zelf ontdekken, dat er aan deze systematiek ernstige tekortkomingen kleven.</t>
    </r>
  </si>
  <si>
    <t>https://minderhindergooisemeren.nl/berekening-geluidsbelasting/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</si>
</sst>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h:mm;@"/>
    <numFmt numFmtId="166" formatCode="0.0"/>
  </numFmts>
  <fonts count="13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9" tint="-0.499984740745262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vertAlign val="subscript"/>
      <sz val="12"/>
      <color rgb="FF0070C0"/>
      <name val="Times New Roman"/>
      <family val="1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2" fillId="0" borderId="2" xfId="0" applyNumberFormat="1" applyFont="1" applyBorder="1"/>
    <xf numFmtId="3" fontId="2" fillId="0" borderId="3" xfId="0" applyNumberFormat="1" applyFont="1" applyBorder="1"/>
    <xf numFmtId="3" fontId="0" fillId="0" borderId="2" xfId="0" applyNumberFormat="1" applyBorder="1"/>
    <xf numFmtId="3" fontId="2" fillId="0" borderId="1" xfId="0" applyNumberFormat="1" applyFont="1" applyBorder="1" applyAlignment="1">
      <alignment horizontal="left" vertical="top" wrapText="1"/>
    </xf>
    <xf numFmtId="164" fontId="0" fillId="0" borderId="0" xfId="0" applyNumberFormat="1"/>
    <xf numFmtId="164" fontId="2" fillId="0" borderId="3" xfId="0" applyNumberFormat="1" applyFont="1" applyBorder="1"/>
    <xf numFmtId="3" fontId="2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164" fontId="2" fillId="0" borderId="5" xfId="0" applyNumberFormat="1" applyFont="1" applyBorder="1"/>
    <xf numFmtId="3" fontId="2" fillId="0" borderId="0" xfId="0" applyNumberFormat="1" applyFont="1" applyAlignment="1">
      <alignment horizontal="right" vertical="top"/>
    </xf>
    <xf numFmtId="4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64" fontId="0" fillId="0" borderId="4" xfId="0" applyNumberFormat="1" applyBorder="1"/>
    <xf numFmtId="3" fontId="0" fillId="0" borderId="3" xfId="0" applyNumberFormat="1" applyBorder="1"/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164" fontId="0" fillId="0" borderId="0" xfId="0" applyNumberFormat="1" applyAlignment="1">
      <alignment horizontal="center"/>
    </xf>
    <xf numFmtId="3" fontId="0" fillId="0" borderId="4" xfId="0" applyNumberForma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7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horizontal="left" vertical="top" wrapText="1"/>
    </xf>
    <xf numFmtId="3" fontId="0" fillId="0" borderId="9" xfId="0" applyNumberFormat="1" applyBorder="1"/>
    <xf numFmtId="3" fontId="0" fillId="0" borderId="10" xfId="0" applyNumberFormat="1" applyBorder="1"/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/>
    <xf numFmtId="3" fontId="2" fillId="0" borderId="12" xfId="0" applyNumberFormat="1" applyFont="1" applyBorder="1"/>
    <xf numFmtId="164" fontId="2" fillId="0" borderId="12" xfId="0" applyNumberFormat="1" applyFont="1" applyBorder="1"/>
    <xf numFmtId="3" fontId="2" fillId="0" borderId="4" xfId="0" applyNumberFormat="1" applyFont="1" applyBorder="1"/>
    <xf numFmtId="3" fontId="2" fillId="0" borderId="13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vertical="top" wrapText="1"/>
    </xf>
    <xf numFmtId="3" fontId="2" fillId="0" borderId="9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/>
    <xf numFmtId="3" fontId="0" fillId="0" borderId="6" xfId="0" applyNumberFormat="1" applyBorder="1"/>
    <xf numFmtId="3" fontId="0" fillId="0" borderId="15" xfId="0" applyNumberFormat="1" applyBorder="1"/>
    <xf numFmtId="0" fontId="4" fillId="0" borderId="0" xfId="1" applyAlignment="1">
      <alignment vertical="center"/>
    </xf>
    <xf numFmtId="4" fontId="0" fillId="0" borderId="0" xfId="0" applyNumberFormat="1"/>
    <xf numFmtId="4" fontId="2" fillId="0" borderId="5" xfId="0" applyNumberFormat="1" applyFont="1" applyBorder="1"/>
    <xf numFmtId="3" fontId="2" fillId="0" borderId="5" xfId="0" applyNumberFormat="1" applyFont="1" applyBorder="1"/>
    <xf numFmtId="164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3" fontId="1" fillId="0" borderId="19" xfId="0" applyNumberFormat="1" applyFont="1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7" fillId="2" borderId="20" xfId="0" applyNumberFormat="1" applyFont="1" applyFill="1" applyBorder="1" applyAlignment="1" applyProtection="1">
      <alignment horizontal="right"/>
      <protection locked="0"/>
    </xf>
    <xf numFmtId="3" fontId="7" fillId="2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3" fontId="0" fillId="0" borderId="6" xfId="0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2" fillId="0" borderId="0" xfId="0" applyFont="1"/>
  </cellXfs>
  <cellStyles count="2">
    <cellStyle name="Hyperlink" xfId="1" builtinId="8"/>
    <cellStyle name="Standaard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71A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Geluidssterkte in decibel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Leq!$B$5:$B$124</c:f>
              <c:numCache>
                <c:formatCode>#,##0</c:formatCode>
                <c:ptCount val="120"/>
                <c:pt idx="0">
                  <c:v>10</c:v>
                </c:pt>
                <c:pt idx="1">
                  <c:v>11.3</c:v>
                </c:pt>
                <c:pt idx="2">
                  <c:v>12.600000000000001</c:v>
                </c:pt>
                <c:pt idx="3">
                  <c:v>13.900000000000002</c:v>
                </c:pt>
                <c:pt idx="4">
                  <c:v>15.200000000000003</c:v>
                </c:pt>
                <c:pt idx="5">
                  <c:v>16.500000000000004</c:v>
                </c:pt>
                <c:pt idx="6">
                  <c:v>17.800000000000004</c:v>
                </c:pt>
                <c:pt idx="7">
                  <c:v>19.100000000000005</c:v>
                </c:pt>
                <c:pt idx="8">
                  <c:v>20.400000000000006</c:v>
                </c:pt>
                <c:pt idx="9">
                  <c:v>21.700000000000006</c:v>
                </c:pt>
                <c:pt idx="10">
                  <c:v>23.000000000000007</c:v>
                </c:pt>
                <c:pt idx="11">
                  <c:v>24.300000000000008</c:v>
                </c:pt>
                <c:pt idx="12">
                  <c:v>25.600000000000009</c:v>
                </c:pt>
                <c:pt idx="13">
                  <c:v>26.900000000000009</c:v>
                </c:pt>
                <c:pt idx="14">
                  <c:v>28.20000000000001</c:v>
                </c:pt>
                <c:pt idx="15">
                  <c:v>29.500000000000011</c:v>
                </c:pt>
                <c:pt idx="16">
                  <c:v>30.800000000000011</c:v>
                </c:pt>
                <c:pt idx="17">
                  <c:v>32.100000000000009</c:v>
                </c:pt>
                <c:pt idx="18">
                  <c:v>33.400000000000006</c:v>
                </c:pt>
                <c:pt idx="19">
                  <c:v>34.700000000000003</c:v>
                </c:pt>
                <c:pt idx="20">
                  <c:v>36</c:v>
                </c:pt>
                <c:pt idx="21">
                  <c:v>37.299999999999997</c:v>
                </c:pt>
                <c:pt idx="22">
                  <c:v>38.599999999999994</c:v>
                </c:pt>
                <c:pt idx="23">
                  <c:v>39.899999999999991</c:v>
                </c:pt>
                <c:pt idx="24">
                  <c:v>41.199999999999989</c:v>
                </c:pt>
                <c:pt idx="25">
                  <c:v>42.499999999999986</c:v>
                </c:pt>
                <c:pt idx="26">
                  <c:v>43.799999999999983</c:v>
                </c:pt>
                <c:pt idx="27">
                  <c:v>45.09999999999998</c:v>
                </c:pt>
                <c:pt idx="28">
                  <c:v>46.399999999999977</c:v>
                </c:pt>
                <c:pt idx="29">
                  <c:v>47.699999999999974</c:v>
                </c:pt>
                <c:pt idx="30">
                  <c:v>48.999999999999972</c:v>
                </c:pt>
                <c:pt idx="31">
                  <c:v>50.299999999999969</c:v>
                </c:pt>
                <c:pt idx="32">
                  <c:v>51.599999999999966</c:v>
                </c:pt>
                <c:pt idx="33">
                  <c:v>52.899999999999963</c:v>
                </c:pt>
                <c:pt idx="34">
                  <c:v>54.19999999999996</c:v>
                </c:pt>
                <c:pt idx="35">
                  <c:v>55.499999999999957</c:v>
                </c:pt>
                <c:pt idx="36">
                  <c:v>56.799999999999955</c:v>
                </c:pt>
                <c:pt idx="37">
                  <c:v>58.099999999999952</c:v>
                </c:pt>
                <c:pt idx="38">
                  <c:v>59.399999999999949</c:v>
                </c:pt>
                <c:pt idx="39">
                  <c:v>60.699999999999946</c:v>
                </c:pt>
                <c:pt idx="40">
                  <c:v>61.999999999999943</c:v>
                </c:pt>
                <c:pt idx="41">
                  <c:v>63.29999999999994</c:v>
                </c:pt>
                <c:pt idx="42">
                  <c:v>64.599999999999937</c:v>
                </c:pt>
                <c:pt idx="43">
                  <c:v>65.899999999999935</c:v>
                </c:pt>
                <c:pt idx="44">
                  <c:v>67.199999999999932</c:v>
                </c:pt>
                <c:pt idx="45">
                  <c:v>68.499999999999929</c:v>
                </c:pt>
                <c:pt idx="46">
                  <c:v>69.799999999999926</c:v>
                </c:pt>
                <c:pt idx="47">
                  <c:v>71.099999999999923</c:v>
                </c:pt>
                <c:pt idx="48">
                  <c:v>72.39999999999992</c:v>
                </c:pt>
                <c:pt idx="49">
                  <c:v>73.699999999999918</c:v>
                </c:pt>
                <c:pt idx="50">
                  <c:v>74.999999999999915</c:v>
                </c:pt>
                <c:pt idx="51">
                  <c:v>76.299999999999912</c:v>
                </c:pt>
                <c:pt idx="52">
                  <c:v>77.599999999999909</c:v>
                </c:pt>
                <c:pt idx="53">
                  <c:v>78.899999999999906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80</c:v>
                </c:pt>
                <c:pt idx="64">
                  <c:v>80</c:v>
                </c:pt>
                <c:pt idx="65">
                  <c:v>78.7</c:v>
                </c:pt>
                <c:pt idx="66">
                  <c:v>77.400000000000006</c:v>
                </c:pt>
                <c:pt idx="67">
                  <c:v>76.100000000000009</c:v>
                </c:pt>
                <c:pt idx="68">
                  <c:v>74.800000000000011</c:v>
                </c:pt>
                <c:pt idx="69">
                  <c:v>73.500000000000014</c:v>
                </c:pt>
                <c:pt idx="70">
                  <c:v>72.200000000000017</c:v>
                </c:pt>
                <c:pt idx="71">
                  <c:v>70.90000000000002</c:v>
                </c:pt>
                <c:pt idx="72">
                  <c:v>69.600000000000023</c:v>
                </c:pt>
                <c:pt idx="73">
                  <c:v>68.300000000000026</c:v>
                </c:pt>
                <c:pt idx="74">
                  <c:v>67.000000000000028</c:v>
                </c:pt>
                <c:pt idx="75">
                  <c:v>65.700000000000031</c:v>
                </c:pt>
                <c:pt idx="76">
                  <c:v>64.400000000000034</c:v>
                </c:pt>
                <c:pt idx="77">
                  <c:v>63.100000000000037</c:v>
                </c:pt>
                <c:pt idx="78">
                  <c:v>61.80000000000004</c:v>
                </c:pt>
                <c:pt idx="79">
                  <c:v>60.500000000000043</c:v>
                </c:pt>
                <c:pt idx="80">
                  <c:v>59.200000000000045</c:v>
                </c:pt>
                <c:pt idx="81">
                  <c:v>57.900000000000048</c:v>
                </c:pt>
                <c:pt idx="82">
                  <c:v>56.600000000000051</c:v>
                </c:pt>
                <c:pt idx="83">
                  <c:v>55.300000000000054</c:v>
                </c:pt>
                <c:pt idx="84">
                  <c:v>54.000000000000057</c:v>
                </c:pt>
                <c:pt idx="85">
                  <c:v>52.70000000000006</c:v>
                </c:pt>
                <c:pt idx="86">
                  <c:v>51.400000000000063</c:v>
                </c:pt>
                <c:pt idx="87">
                  <c:v>50.100000000000065</c:v>
                </c:pt>
                <c:pt idx="88">
                  <c:v>48.800000000000068</c:v>
                </c:pt>
                <c:pt idx="89">
                  <c:v>47.500000000000071</c:v>
                </c:pt>
                <c:pt idx="90">
                  <c:v>46.200000000000074</c:v>
                </c:pt>
                <c:pt idx="91">
                  <c:v>44.900000000000077</c:v>
                </c:pt>
                <c:pt idx="92">
                  <c:v>43.60000000000008</c:v>
                </c:pt>
                <c:pt idx="93">
                  <c:v>42.300000000000082</c:v>
                </c:pt>
                <c:pt idx="94">
                  <c:v>41.000000000000085</c:v>
                </c:pt>
                <c:pt idx="95">
                  <c:v>39.700000000000088</c:v>
                </c:pt>
                <c:pt idx="96">
                  <c:v>38.400000000000091</c:v>
                </c:pt>
                <c:pt idx="97">
                  <c:v>37.100000000000094</c:v>
                </c:pt>
                <c:pt idx="98">
                  <c:v>35.800000000000097</c:v>
                </c:pt>
                <c:pt idx="99">
                  <c:v>34.500000000000099</c:v>
                </c:pt>
                <c:pt idx="100">
                  <c:v>33.200000000000102</c:v>
                </c:pt>
                <c:pt idx="101">
                  <c:v>31.900000000000102</c:v>
                </c:pt>
                <c:pt idx="102">
                  <c:v>30.600000000000101</c:v>
                </c:pt>
                <c:pt idx="103">
                  <c:v>29.3000000000001</c:v>
                </c:pt>
                <c:pt idx="104">
                  <c:v>28.000000000000099</c:v>
                </c:pt>
                <c:pt idx="105">
                  <c:v>26.700000000000099</c:v>
                </c:pt>
                <c:pt idx="106">
                  <c:v>25.400000000000098</c:v>
                </c:pt>
                <c:pt idx="107">
                  <c:v>24.100000000000097</c:v>
                </c:pt>
                <c:pt idx="108">
                  <c:v>22.800000000000097</c:v>
                </c:pt>
                <c:pt idx="109">
                  <c:v>21.500000000000096</c:v>
                </c:pt>
                <c:pt idx="110">
                  <c:v>20.200000000000095</c:v>
                </c:pt>
                <c:pt idx="111">
                  <c:v>18.900000000000095</c:v>
                </c:pt>
                <c:pt idx="112">
                  <c:v>17.600000000000094</c:v>
                </c:pt>
                <c:pt idx="113">
                  <c:v>16.300000000000093</c:v>
                </c:pt>
                <c:pt idx="114">
                  <c:v>15.000000000000092</c:v>
                </c:pt>
                <c:pt idx="115">
                  <c:v>13.700000000000092</c:v>
                </c:pt>
                <c:pt idx="116">
                  <c:v>12.400000000000091</c:v>
                </c:pt>
                <c:pt idx="117">
                  <c:v>11.10000000000009</c:v>
                </c:pt>
                <c:pt idx="118">
                  <c:v>9.8000000000000895</c:v>
                </c:pt>
                <c:pt idx="119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BA-E84D-9A72-B14B1747E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345832"/>
        <c:axId val="452346224"/>
      </c:lineChart>
      <c:catAx>
        <c:axId val="452345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2346224"/>
        <c:crosses val="autoZero"/>
        <c:auto val="1"/>
        <c:lblAlgn val="ctr"/>
        <c:lblOffset val="100"/>
        <c:noMultiLvlLbl val="0"/>
      </c:catAx>
      <c:valAx>
        <c:axId val="45234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2345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3</xdr:row>
      <xdr:rowOff>19050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6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2</xdr:row>
      <xdr:rowOff>180974</xdr:rowOff>
    </xdr:from>
    <xdr:to>
      <xdr:col>16</xdr:col>
      <xdr:colOff>238125</xdr:colOff>
      <xdr:row>33</xdr:row>
      <xdr:rowOff>19049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123826</xdr:colOff>
      <xdr:row>0</xdr:row>
      <xdr:rowOff>0</xdr:rowOff>
    </xdr:from>
    <xdr:to>
      <xdr:col>1</xdr:col>
      <xdr:colOff>657226</xdr:colOff>
      <xdr:row>3</xdr:row>
      <xdr:rowOff>4308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0"/>
          <a:ext cx="1409700" cy="59485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539751</xdr:colOff>
      <xdr:row>0</xdr:row>
      <xdr:rowOff>0</xdr:rowOff>
    </xdr:from>
    <xdr:to>
      <xdr:col>6</xdr:col>
      <xdr:colOff>706437</xdr:colOff>
      <xdr:row>2</xdr:row>
      <xdr:rowOff>2945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8376" y="0"/>
          <a:ext cx="928686" cy="3918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uurkunde.nl/artikelen/1345/schiphol-wat-is-ld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136" zoomScaleNormal="136" workbookViewId="0">
      <selection activeCell="A14" sqref="A14"/>
    </sheetView>
  </sheetViews>
  <sheetFormatPr defaultRowHeight="15" x14ac:dyDescent="0.2"/>
  <cols>
    <col min="1" max="1" width="90.21875" customWidth="1"/>
  </cols>
  <sheetData>
    <row r="1" spans="1:2" ht="18" x14ac:dyDescent="0.25">
      <c r="A1" s="95" t="s">
        <v>78</v>
      </c>
    </row>
    <row r="4" spans="1:2" ht="15.75" x14ac:dyDescent="0.25">
      <c r="A4" s="84"/>
      <c r="B4" s="84"/>
    </row>
    <row r="5" spans="1:2" ht="15.75" x14ac:dyDescent="0.25">
      <c r="A5" s="84"/>
      <c r="B5" s="84"/>
    </row>
    <row r="6" spans="1:2" ht="17.25" x14ac:dyDescent="0.3">
      <c r="A6" s="87" t="s">
        <v>77</v>
      </c>
      <c r="B6" s="85"/>
    </row>
    <row r="7" spans="1:2" ht="88.5" customHeight="1" x14ac:dyDescent="0.2">
      <c r="A7" s="88" t="s">
        <v>80</v>
      </c>
      <c r="B7" s="88"/>
    </row>
    <row r="8" spans="1:2" ht="15.75" x14ac:dyDescent="0.25">
      <c r="A8" s="84"/>
      <c r="B8" s="84"/>
    </row>
    <row r="9" spans="1:2" ht="15.75" x14ac:dyDescent="0.25">
      <c r="A9" s="89" t="s">
        <v>76</v>
      </c>
      <c r="B9" s="89"/>
    </row>
    <row r="10" spans="1:2" ht="15.75" x14ac:dyDescent="0.25">
      <c r="A10" s="86"/>
      <c r="B10" s="86"/>
    </row>
    <row r="11" spans="1:2" ht="15.75" x14ac:dyDescent="0.25">
      <c r="A11" s="84" t="s">
        <v>79</v>
      </c>
      <c r="B11" s="84"/>
    </row>
    <row r="12" spans="1:2" ht="15.75" x14ac:dyDescent="0.25">
      <c r="A12" s="84" t="s">
        <v>81</v>
      </c>
      <c r="B12" s="84"/>
    </row>
  </sheetData>
  <sheetProtection sheet="1" objects="1" scenarios="1"/>
  <mergeCells count="2">
    <mergeCell ref="A7:B7"/>
    <mergeCell ref="A9:B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workbookViewId="0">
      <selection activeCell="T24" sqref="T24"/>
    </sheetView>
  </sheetViews>
  <sheetFormatPr defaultRowHeight="15" x14ac:dyDescent="0.2"/>
  <cols>
    <col min="1" max="1" width="10.21875" style="63" customWidth="1"/>
    <col min="2" max="2" width="10.44140625" style="63" bestFit="1" customWidth="1"/>
    <col min="3" max="3" width="14.21875" style="63" customWidth="1"/>
    <col min="4" max="4" width="14.6640625" customWidth="1"/>
    <col min="12" max="12" width="13.109375" customWidth="1"/>
  </cols>
  <sheetData>
    <row r="1" spans="1:21" ht="15.75" x14ac:dyDescent="0.25">
      <c r="C1" s="64" t="s">
        <v>73</v>
      </c>
      <c r="D1" s="61"/>
      <c r="E1" s="61"/>
    </row>
    <row r="2" spans="1:21" ht="15.75" x14ac:dyDescent="0.25">
      <c r="C2" s="64" t="s">
        <v>66</v>
      </c>
      <c r="D2" s="61"/>
      <c r="E2" s="61"/>
    </row>
    <row r="4" spans="1:21" s="62" customFormat="1" ht="48" thickBot="1" x14ac:dyDescent="0.25">
      <c r="A4" s="67" t="s">
        <v>67</v>
      </c>
      <c r="B4" s="67" t="s">
        <v>3</v>
      </c>
      <c r="C4" s="67" t="s">
        <v>54</v>
      </c>
      <c r="D4" s="68" t="s">
        <v>72</v>
      </c>
    </row>
    <row r="5" spans="1:21" x14ac:dyDescent="0.2">
      <c r="A5" s="63">
        <v>1</v>
      </c>
      <c r="B5" s="80">
        <v>10</v>
      </c>
      <c r="C5" s="65">
        <f>+B5/10</f>
        <v>1</v>
      </c>
      <c r="D5" s="2">
        <f>IF(B5&gt;0,POWER(10,C5),"")</f>
        <v>10</v>
      </c>
    </row>
    <row r="6" spans="1:21" x14ac:dyDescent="0.2">
      <c r="A6" s="63">
        <v>2</v>
      </c>
      <c r="B6" s="80">
        <v>11.3</v>
      </c>
      <c r="C6" s="65">
        <f t="shared" ref="C6:C69" si="0">+B6/10</f>
        <v>1.1300000000000001</v>
      </c>
      <c r="D6" s="2">
        <f t="shared" ref="D6:D69" si="1">IF(B6&gt;0,POWER(10,C6),"")</f>
        <v>13.48962882591654</v>
      </c>
    </row>
    <row r="7" spans="1:21" x14ac:dyDescent="0.2">
      <c r="A7" s="63">
        <v>3</v>
      </c>
      <c r="B7" s="80">
        <v>12.600000000000001</v>
      </c>
      <c r="C7" s="65">
        <f t="shared" si="0"/>
        <v>1.2600000000000002</v>
      </c>
      <c r="D7" s="2">
        <f t="shared" si="1"/>
        <v>18.197008586099848</v>
      </c>
    </row>
    <row r="8" spans="1:21" x14ac:dyDescent="0.2">
      <c r="A8" s="63">
        <v>4</v>
      </c>
      <c r="B8" s="80">
        <v>13.900000000000002</v>
      </c>
      <c r="C8" s="65">
        <f t="shared" si="0"/>
        <v>1.3900000000000001</v>
      </c>
      <c r="D8" s="2">
        <f t="shared" si="1"/>
        <v>24.547089156850316</v>
      </c>
    </row>
    <row r="9" spans="1:21" x14ac:dyDescent="0.2">
      <c r="A9" s="63">
        <v>5</v>
      </c>
      <c r="B9" s="80">
        <v>15.200000000000003</v>
      </c>
      <c r="C9" s="65">
        <f t="shared" si="0"/>
        <v>1.5200000000000002</v>
      </c>
      <c r="D9" s="2">
        <f t="shared" si="1"/>
        <v>33.113112148259141</v>
      </c>
    </row>
    <row r="10" spans="1:21" x14ac:dyDescent="0.2">
      <c r="A10" s="63">
        <v>6</v>
      </c>
      <c r="B10" s="80">
        <v>16.500000000000004</v>
      </c>
      <c r="C10" s="65">
        <f t="shared" si="0"/>
        <v>1.6500000000000004</v>
      </c>
      <c r="D10" s="2">
        <f t="shared" si="1"/>
        <v>44.668359215096359</v>
      </c>
      <c r="R10" s="82"/>
      <c r="S10" s="82"/>
      <c r="T10" s="82"/>
      <c r="U10" s="81"/>
    </row>
    <row r="11" spans="1:21" x14ac:dyDescent="0.2">
      <c r="A11" s="63">
        <v>7</v>
      </c>
      <c r="B11" s="80">
        <v>17.800000000000004</v>
      </c>
      <c r="C11" s="65">
        <f t="shared" si="0"/>
        <v>1.7800000000000005</v>
      </c>
      <c r="D11" s="2">
        <f t="shared" si="1"/>
        <v>60.255958607435872</v>
      </c>
      <c r="R11" s="82"/>
      <c r="S11" s="82"/>
      <c r="T11" s="83"/>
      <c r="U11" s="81"/>
    </row>
    <row r="12" spans="1:21" x14ac:dyDescent="0.2">
      <c r="A12" s="63">
        <v>8</v>
      </c>
      <c r="B12" s="80">
        <v>19.100000000000005</v>
      </c>
      <c r="C12" s="65">
        <f t="shared" si="0"/>
        <v>1.9100000000000006</v>
      </c>
      <c r="D12" s="2">
        <f t="shared" si="1"/>
        <v>81.283051616410106</v>
      </c>
      <c r="R12" s="82"/>
      <c r="S12" s="82"/>
      <c r="T12" s="82"/>
      <c r="U12" s="81"/>
    </row>
    <row r="13" spans="1:21" x14ac:dyDescent="0.2">
      <c r="A13" s="63">
        <v>9</v>
      </c>
      <c r="B13" s="80">
        <v>20.400000000000006</v>
      </c>
      <c r="C13" s="65">
        <f t="shared" si="0"/>
        <v>2.0400000000000005</v>
      </c>
      <c r="D13" s="2">
        <f t="shared" si="1"/>
        <v>109.64781961431871</v>
      </c>
      <c r="R13" s="82"/>
      <c r="S13" s="82"/>
      <c r="T13" s="82"/>
      <c r="U13" s="81"/>
    </row>
    <row r="14" spans="1:21" x14ac:dyDescent="0.2">
      <c r="A14" s="63">
        <v>10</v>
      </c>
      <c r="B14" s="80">
        <v>21.700000000000006</v>
      </c>
      <c r="C14" s="65">
        <f t="shared" si="0"/>
        <v>2.1700000000000008</v>
      </c>
      <c r="D14" s="2">
        <f t="shared" si="1"/>
        <v>147.9108388168211</v>
      </c>
      <c r="R14" s="82"/>
      <c r="S14" s="82"/>
      <c r="T14" s="82"/>
      <c r="U14" s="81"/>
    </row>
    <row r="15" spans="1:21" x14ac:dyDescent="0.2">
      <c r="A15" s="63">
        <v>11</v>
      </c>
      <c r="B15" s="80">
        <v>23.000000000000007</v>
      </c>
      <c r="C15" s="65">
        <f t="shared" si="0"/>
        <v>2.3000000000000007</v>
      </c>
      <c r="D15" s="2">
        <f t="shared" si="1"/>
        <v>199.52623149688836</v>
      </c>
      <c r="R15" s="82"/>
      <c r="S15" s="82"/>
      <c r="T15" s="82"/>
      <c r="U15" s="81"/>
    </row>
    <row r="16" spans="1:21" x14ac:dyDescent="0.2">
      <c r="A16" s="63">
        <v>12</v>
      </c>
      <c r="B16" s="80">
        <v>24.300000000000008</v>
      </c>
      <c r="C16" s="65">
        <f t="shared" si="0"/>
        <v>2.4300000000000006</v>
      </c>
      <c r="D16" s="2">
        <f t="shared" si="1"/>
        <v>269.15348039269202</v>
      </c>
      <c r="R16" s="82"/>
      <c r="S16" s="82"/>
      <c r="T16" s="82"/>
      <c r="U16" s="81"/>
    </row>
    <row r="17" spans="1:21" x14ac:dyDescent="0.2">
      <c r="A17" s="63">
        <v>13</v>
      </c>
      <c r="B17" s="80">
        <v>25.600000000000009</v>
      </c>
      <c r="C17" s="65">
        <f t="shared" si="0"/>
        <v>2.5600000000000009</v>
      </c>
      <c r="D17" s="2">
        <f t="shared" si="1"/>
        <v>363.07805477010248</v>
      </c>
      <c r="R17" s="82"/>
      <c r="S17" s="82"/>
      <c r="T17" s="82"/>
      <c r="U17" s="81"/>
    </row>
    <row r="18" spans="1:21" x14ac:dyDescent="0.2">
      <c r="A18" s="63">
        <v>14</v>
      </c>
      <c r="B18" s="80">
        <v>26.900000000000009</v>
      </c>
      <c r="C18" s="65">
        <f t="shared" si="0"/>
        <v>2.6900000000000008</v>
      </c>
      <c r="D18" s="2">
        <f t="shared" si="1"/>
        <v>489.77881936844756</v>
      </c>
      <c r="R18" s="83"/>
      <c r="S18" s="82"/>
      <c r="T18" s="82"/>
      <c r="U18" s="81"/>
    </row>
    <row r="19" spans="1:21" x14ac:dyDescent="0.2">
      <c r="A19" s="63">
        <v>15</v>
      </c>
      <c r="B19" s="80">
        <v>28.20000000000001</v>
      </c>
      <c r="C19" s="65">
        <f t="shared" si="0"/>
        <v>2.8200000000000012</v>
      </c>
      <c r="D19" s="2">
        <f t="shared" si="1"/>
        <v>660.69344800759814</v>
      </c>
      <c r="R19" s="82"/>
      <c r="S19" s="82"/>
      <c r="T19" s="82"/>
      <c r="U19" s="81"/>
    </row>
    <row r="20" spans="1:21" x14ac:dyDescent="0.2">
      <c r="A20" s="63">
        <v>16</v>
      </c>
      <c r="B20" s="80">
        <v>29.500000000000011</v>
      </c>
      <c r="C20" s="65">
        <f t="shared" si="0"/>
        <v>2.9500000000000011</v>
      </c>
      <c r="D20" s="2">
        <f t="shared" si="1"/>
        <v>891.25093813374815</v>
      </c>
      <c r="R20" s="82"/>
      <c r="S20" s="82"/>
      <c r="T20" s="82"/>
      <c r="U20" s="81"/>
    </row>
    <row r="21" spans="1:21" x14ac:dyDescent="0.2">
      <c r="A21" s="63">
        <v>17</v>
      </c>
      <c r="B21" s="80">
        <v>30.800000000000011</v>
      </c>
      <c r="C21" s="65">
        <f t="shared" si="0"/>
        <v>3.080000000000001</v>
      </c>
      <c r="D21" s="2">
        <f t="shared" si="1"/>
        <v>1202.2644346174159</v>
      </c>
      <c r="R21" s="82"/>
      <c r="S21" s="82"/>
      <c r="T21" s="82"/>
      <c r="U21" s="81"/>
    </row>
    <row r="22" spans="1:21" x14ac:dyDescent="0.2">
      <c r="A22" s="63">
        <v>18</v>
      </c>
      <c r="B22" s="80">
        <v>32.100000000000009</v>
      </c>
      <c r="C22" s="65">
        <f t="shared" si="0"/>
        <v>3.2100000000000009</v>
      </c>
      <c r="D22" s="2">
        <f t="shared" si="1"/>
        <v>1621.8100973589351</v>
      </c>
      <c r="R22" s="81"/>
      <c r="S22" s="81"/>
      <c r="T22" s="81"/>
      <c r="U22" s="81"/>
    </row>
    <row r="23" spans="1:21" x14ac:dyDescent="0.2">
      <c r="A23" s="63">
        <v>19</v>
      </c>
      <c r="B23" s="80">
        <v>33.400000000000006</v>
      </c>
      <c r="C23" s="65">
        <f t="shared" si="0"/>
        <v>3.3400000000000007</v>
      </c>
      <c r="D23" s="2">
        <f t="shared" si="1"/>
        <v>2187.7616239495587</v>
      </c>
    </row>
    <row r="24" spans="1:21" x14ac:dyDescent="0.2">
      <c r="A24" s="63">
        <v>20</v>
      </c>
      <c r="B24" s="80">
        <v>34.700000000000003</v>
      </c>
      <c r="C24" s="65">
        <f t="shared" si="0"/>
        <v>3.47</v>
      </c>
      <c r="D24" s="2">
        <f t="shared" si="1"/>
        <v>2951.2092266663899</v>
      </c>
    </row>
    <row r="25" spans="1:21" x14ac:dyDescent="0.2">
      <c r="A25" s="63">
        <v>21</v>
      </c>
      <c r="B25" s="80">
        <v>36</v>
      </c>
      <c r="C25" s="65">
        <f t="shared" si="0"/>
        <v>3.6</v>
      </c>
      <c r="D25" s="2">
        <f t="shared" si="1"/>
        <v>3981.0717055349769</v>
      </c>
    </row>
    <row r="26" spans="1:21" x14ac:dyDescent="0.2">
      <c r="A26" s="63">
        <v>22</v>
      </c>
      <c r="B26" s="80">
        <v>37.299999999999997</v>
      </c>
      <c r="C26" s="65">
        <f t="shared" si="0"/>
        <v>3.7299999999999995</v>
      </c>
      <c r="D26" s="2">
        <f t="shared" si="1"/>
        <v>5370.3179637025269</v>
      </c>
    </row>
    <row r="27" spans="1:21" x14ac:dyDescent="0.2">
      <c r="A27" s="63">
        <v>23</v>
      </c>
      <c r="B27" s="80">
        <v>38.599999999999994</v>
      </c>
      <c r="C27" s="65">
        <f t="shared" si="0"/>
        <v>3.8599999999999994</v>
      </c>
      <c r="D27" s="2">
        <f t="shared" si="1"/>
        <v>7244.3596007498909</v>
      </c>
    </row>
    <row r="28" spans="1:21" x14ac:dyDescent="0.2">
      <c r="A28" s="63">
        <v>24</v>
      </c>
      <c r="B28" s="80">
        <v>39.899999999999991</v>
      </c>
      <c r="C28" s="65">
        <f t="shared" si="0"/>
        <v>3.9899999999999993</v>
      </c>
      <c r="D28" s="2">
        <f t="shared" si="1"/>
        <v>9772.3722095580997</v>
      </c>
    </row>
    <row r="29" spans="1:21" x14ac:dyDescent="0.2">
      <c r="A29" s="63">
        <v>25</v>
      </c>
      <c r="B29" s="80">
        <v>41.199999999999989</v>
      </c>
      <c r="C29" s="65">
        <f t="shared" si="0"/>
        <v>4.1199999999999992</v>
      </c>
      <c r="D29" s="2">
        <f t="shared" si="1"/>
        <v>13182.567385564067</v>
      </c>
    </row>
    <row r="30" spans="1:21" x14ac:dyDescent="0.2">
      <c r="A30" s="63">
        <v>26</v>
      </c>
      <c r="B30" s="80">
        <v>42.499999999999986</v>
      </c>
      <c r="C30" s="65">
        <f t="shared" si="0"/>
        <v>4.2499999999999982</v>
      </c>
      <c r="D30" s="2">
        <f t="shared" si="1"/>
        <v>17782.794100389168</v>
      </c>
    </row>
    <row r="31" spans="1:21" x14ac:dyDescent="0.2">
      <c r="A31" s="63">
        <v>27</v>
      </c>
      <c r="B31" s="80">
        <v>43.799999999999983</v>
      </c>
      <c r="C31" s="65">
        <f t="shared" si="0"/>
        <v>4.3799999999999981</v>
      </c>
      <c r="D31" s="2">
        <f t="shared" si="1"/>
        <v>23988.32919019484</v>
      </c>
    </row>
    <row r="32" spans="1:21" x14ac:dyDescent="0.2">
      <c r="A32" s="63">
        <v>28</v>
      </c>
      <c r="B32" s="80">
        <v>45.09999999999998</v>
      </c>
      <c r="C32" s="65">
        <f t="shared" si="0"/>
        <v>4.509999999999998</v>
      </c>
      <c r="D32" s="2">
        <f t="shared" si="1"/>
        <v>32359.365692962696</v>
      </c>
    </row>
    <row r="33" spans="1:4" x14ac:dyDescent="0.2">
      <c r="A33" s="63">
        <v>29</v>
      </c>
      <c r="B33" s="80">
        <v>46.399999999999977</v>
      </c>
      <c r="C33" s="65">
        <f t="shared" si="0"/>
        <v>4.6399999999999979</v>
      </c>
      <c r="D33" s="2">
        <f t="shared" si="1"/>
        <v>43651.583224016445</v>
      </c>
    </row>
    <row r="34" spans="1:4" x14ac:dyDescent="0.2">
      <c r="A34" s="63">
        <v>30</v>
      </c>
      <c r="B34" s="80">
        <v>47.699999999999974</v>
      </c>
      <c r="C34" s="65">
        <f t="shared" si="0"/>
        <v>4.7699999999999978</v>
      </c>
      <c r="D34" s="2">
        <f t="shared" si="1"/>
        <v>58884.365535558616</v>
      </c>
    </row>
    <row r="35" spans="1:4" x14ac:dyDescent="0.2">
      <c r="A35" s="63">
        <v>31</v>
      </c>
      <c r="B35" s="80">
        <v>48.999999999999972</v>
      </c>
      <c r="C35" s="65">
        <f t="shared" si="0"/>
        <v>4.8999999999999968</v>
      </c>
      <c r="D35" s="2">
        <f t="shared" si="1"/>
        <v>79432.823472427684</v>
      </c>
    </row>
    <row r="36" spans="1:4" x14ac:dyDescent="0.2">
      <c r="A36" s="63">
        <v>32</v>
      </c>
      <c r="B36" s="80">
        <v>50.299999999999969</v>
      </c>
      <c r="C36" s="65">
        <f t="shared" si="0"/>
        <v>5.0299999999999967</v>
      </c>
      <c r="D36" s="2">
        <f t="shared" si="1"/>
        <v>107151.93052375987</v>
      </c>
    </row>
    <row r="37" spans="1:4" x14ac:dyDescent="0.2">
      <c r="A37" s="63">
        <v>33</v>
      </c>
      <c r="B37" s="80">
        <v>51.599999999999966</v>
      </c>
      <c r="C37" s="65">
        <f t="shared" si="0"/>
        <v>5.1599999999999966</v>
      </c>
      <c r="D37" s="2">
        <f t="shared" si="1"/>
        <v>144543.97707459179</v>
      </c>
    </row>
    <row r="38" spans="1:4" x14ac:dyDescent="0.2">
      <c r="A38" s="63">
        <v>34</v>
      </c>
      <c r="B38" s="80">
        <v>52.899999999999963</v>
      </c>
      <c r="C38" s="65">
        <f t="shared" si="0"/>
        <v>5.2899999999999965</v>
      </c>
      <c r="D38" s="2">
        <f t="shared" si="1"/>
        <v>194984.45997580333</v>
      </c>
    </row>
    <row r="39" spans="1:4" x14ac:dyDescent="0.2">
      <c r="A39" s="63">
        <v>35</v>
      </c>
      <c r="B39" s="80">
        <v>54.19999999999996</v>
      </c>
      <c r="C39" s="65">
        <f t="shared" si="0"/>
        <v>5.4199999999999964</v>
      </c>
      <c r="D39" s="2">
        <f t="shared" si="1"/>
        <v>263026.79918953625</v>
      </c>
    </row>
    <row r="40" spans="1:4" x14ac:dyDescent="0.2">
      <c r="A40" s="63">
        <v>36</v>
      </c>
      <c r="B40" s="80">
        <v>55.499999999999957</v>
      </c>
      <c r="C40" s="65">
        <f t="shared" si="0"/>
        <v>5.5499999999999954</v>
      </c>
      <c r="D40" s="2">
        <f t="shared" si="1"/>
        <v>354813.38923357241</v>
      </c>
    </row>
    <row r="41" spans="1:4" x14ac:dyDescent="0.2">
      <c r="A41" s="63">
        <v>37</v>
      </c>
      <c r="B41" s="80">
        <v>56.799999999999955</v>
      </c>
      <c r="C41" s="65">
        <f t="shared" si="0"/>
        <v>5.6799999999999953</v>
      </c>
      <c r="D41" s="2">
        <f t="shared" si="1"/>
        <v>478630.0923226336</v>
      </c>
    </row>
    <row r="42" spans="1:4" x14ac:dyDescent="0.2">
      <c r="A42" s="63">
        <v>38</v>
      </c>
      <c r="B42" s="80">
        <v>58.099999999999952</v>
      </c>
      <c r="C42" s="65">
        <f t="shared" si="0"/>
        <v>5.8099999999999952</v>
      </c>
      <c r="D42" s="2">
        <f t="shared" si="1"/>
        <v>645654.22903464956</v>
      </c>
    </row>
    <row r="43" spans="1:4" x14ac:dyDescent="0.2">
      <c r="A43" s="63">
        <v>39</v>
      </c>
      <c r="B43" s="80">
        <v>59.399999999999949</v>
      </c>
      <c r="C43" s="65">
        <f t="shared" si="0"/>
        <v>5.9399999999999951</v>
      </c>
      <c r="D43" s="2">
        <f t="shared" si="1"/>
        <v>870963.58995607146</v>
      </c>
    </row>
    <row r="44" spans="1:4" x14ac:dyDescent="0.2">
      <c r="A44" s="63">
        <v>40</v>
      </c>
      <c r="B44" s="80">
        <v>60.699999999999946</v>
      </c>
      <c r="C44" s="65">
        <f t="shared" si="0"/>
        <v>6.069999999999995</v>
      </c>
      <c r="D44" s="2">
        <f t="shared" si="1"/>
        <v>1174897.5549395178</v>
      </c>
    </row>
    <row r="45" spans="1:4" x14ac:dyDescent="0.2">
      <c r="A45" s="63">
        <v>41</v>
      </c>
      <c r="B45" s="80">
        <v>61.999999999999943</v>
      </c>
      <c r="C45" s="65">
        <f t="shared" si="0"/>
        <v>6.199999999999994</v>
      </c>
      <c r="D45" s="2">
        <f t="shared" si="1"/>
        <v>1584893.1924610927</v>
      </c>
    </row>
    <row r="46" spans="1:4" x14ac:dyDescent="0.2">
      <c r="A46" s="63">
        <v>42</v>
      </c>
      <c r="B46" s="80">
        <v>63.29999999999994</v>
      </c>
      <c r="C46" s="65">
        <f t="shared" si="0"/>
        <v>6.3299999999999939</v>
      </c>
      <c r="D46" s="2">
        <f t="shared" si="1"/>
        <v>2137962.0895022051</v>
      </c>
    </row>
    <row r="47" spans="1:4" x14ac:dyDescent="0.2">
      <c r="A47" s="63">
        <v>43</v>
      </c>
      <c r="B47" s="80">
        <v>64.599999999999937</v>
      </c>
      <c r="C47" s="65">
        <f t="shared" si="0"/>
        <v>6.4599999999999937</v>
      </c>
      <c r="D47" s="2">
        <f t="shared" si="1"/>
        <v>2884031.5031265663</v>
      </c>
    </row>
    <row r="48" spans="1:4" x14ac:dyDescent="0.2">
      <c r="A48" s="63">
        <v>44</v>
      </c>
      <c r="B48" s="80">
        <v>65.899999999999935</v>
      </c>
      <c r="C48" s="65">
        <f t="shared" si="0"/>
        <v>6.5899999999999936</v>
      </c>
      <c r="D48" s="2">
        <f t="shared" si="1"/>
        <v>3890451.4499427546</v>
      </c>
    </row>
    <row r="49" spans="1:4" x14ac:dyDescent="0.2">
      <c r="A49" s="63">
        <v>45</v>
      </c>
      <c r="B49" s="80">
        <v>67.199999999999932</v>
      </c>
      <c r="C49" s="65">
        <f t="shared" si="0"/>
        <v>6.7199999999999935</v>
      </c>
      <c r="D49" s="2">
        <f t="shared" si="1"/>
        <v>5248074.6024976596</v>
      </c>
    </row>
    <row r="50" spans="1:4" x14ac:dyDescent="0.2">
      <c r="A50" s="63">
        <v>46</v>
      </c>
      <c r="B50" s="80">
        <v>68.499999999999929</v>
      </c>
      <c r="C50" s="65">
        <f t="shared" si="0"/>
        <v>6.8499999999999925</v>
      </c>
      <c r="D50" s="2">
        <f t="shared" si="1"/>
        <v>7079457.8438412677</v>
      </c>
    </row>
    <row r="51" spans="1:4" x14ac:dyDescent="0.2">
      <c r="A51" s="63">
        <v>47</v>
      </c>
      <c r="B51" s="80">
        <v>69.799999999999926</v>
      </c>
      <c r="C51" s="65">
        <f t="shared" si="0"/>
        <v>6.9799999999999924</v>
      </c>
      <c r="D51" s="2">
        <f t="shared" si="1"/>
        <v>9549925.860214198</v>
      </c>
    </row>
    <row r="52" spans="1:4" x14ac:dyDescent="0.2">
      <c r="A52" s="63">
        <v>48</v>
      </c>
      <c r="B52" s="80">
        <v>71.099999999999923</v>
      </c>
      <c r="C52" s="65">
        <f t="shared" si="0"/>
        <v>7.1099999999999923</v>
      </c>
      <c r="D52" s="2">
        <f t="shared" si="1"/>
        <v>12882495.516931152</v>
      </c>
    </row>
    <row r="53" spans="1:4" x14ac:dyDescent="0.2">
      <c r="A53" s="63">
        <v>49</v>
      </c>
      <c r="B53" s="80">
        <v>72.39999999999992</v>
      </c>
      <c r="C53" s="65">
        <f t="shared" si="0"/>
        <v>7.2399999999999922</v>
      </c>
      <c r="D53" s="2">
        <f t="shared" si="1"/>
        <v>17378008.287493479</v>
      </c>
    </row>
    <row r="54" spans="1:4" x14ac:dyDescent="0.2">
      <c r="A54" s="63">
        <v>50</v>
      </c>
      <c r="B54" s="80">
        <v>73.699999999999918</v>
      </c>
      <c r="C54" s="65">
        <f t="shared" si="0"/>
        <v>7.3699999999999921</v>
      </c>
      <c r="D54" s="2">
        <f t="shared" si="1"/>
        <v>23442288.15319882</v>
      </c>
    </row>
    <row r="55" spans="1:4" x14ac:dyDescent="0.2">
      <c r="A55" s="63">
        <v>51</v>
      </c>
      <c r="B55" s="80">
        <v>74.999999999999915</v>
      </c>
      <c r="C55" s="65">
        <f t="shared" si="0"/>
        <v>7.4999999999999911</v>
      </c>
      <c r="D55" s="2">
        <f t="shared" si="1"/>
        <v>31622776.601683214</v>
      </c>
    </row>
    <row r="56" spans="1:4" x14ac:dyDescent="0.2">
      <c r="A56" s="63">
        <v>52</v>
      </c>
      <c r="B56" s="80">
        <v>76.299999999999912</v>
      </c>
      <c r="C56" s="65">
        <f t="shared" si="0"/>
        <v>7.629999999999991</v>
      </c>
      <c r="D56" s="2">
        <f t="shared" si="1"/>
        <v>42657951.880158432</v>
      </c>
    </row>
    <row r="57" spans="1:4" x14ac:dyDescent="0.2">
      <c r="A57" s="63">
        <v>53</v>
      </c>
      <c r="B57" s="80">
        <v>77.599999999999909</v>
      </c>
      <c r="C57" s="65">
        <f t="shared" si="0"/>
        <v>7.7599999999999909</v>
      </c>
      <c r="D57" s="2">
        <f t="shared" si="1"/>
        <v>57543993.733714491</v>
      </c>
    </row>
    <row r="58" spans="1:4" x14ac:dyDescent="0.2">
      <c r="A58" s="63">
        <v>54</v>
      </c>
      <c r="B58" s="80">
        <v>78.899999999999906</v>
      </c>
      <c r="C58" s="65">
        <f t="shared" si="0"/>
        <v>7.8899999999999908</v>
      </c>
      <c r="D58" s="2">
        <f t="shared" si="1"/>
        <v>77624711.66286774</v>
      </c>
    </row>
    <row r="59" spans="1:4" x14ac:dyDescent="0.2">
      <c r="A59" s="63">
        <v>55</v>
      </c>
      <c r="B59" s="80">
        <v>80</v>
      </c>
      <c r="C59" s="65">
        <f t="shared" si="0"/>
        <v>8</v>
      </c>
      <c r="D59" s="2">
        <f t="shared" si="1"/>
        <v>100000000</v>
      </c>
    </row>
    <row r="60" spans="1:4" x14ac:dyDescent="0.2">
      <c r="A60" s="63">
        <v>56</v>
      </c>
      <c r="B60" s="80">
        <v>80</v>
      </c>
      <c r="C60" s="65">
        <f t="shared" si="0"/>
        <v>8</v>
      </c>
      <c r="D60" s="2">
        <f t="shared" si="1"/>
        <v>100000000</v>
      </c>
    </row>
    <row r="61" spans="1:4" x14ac:dyDescent="0.2">
      <c r="A61" s="63">
        <v>57</v>
      </c>
      <c r="B61" s="80">
        <v>80</v>
      </c>
      <c r="C61" s="65">
        <f t="shared" si="0"/>
        <v>8</v>
      </c>
      <c r="D61" s="2">
        <f t="shared" si="1"/>
        <v>100000000</v>
      </c>
    </row>
    <row r="62" spans="1:4" x14ac:dyDescent="0.2">
      <c r="A62" s="63">
        <v>58</v>
      </c>
      <c r="B62" s="80">
        <v>80</v>
      </c>
      <c r="C62" s="65">
        <f t="shared" si="0"/>
        <v>8</v>
      </c>
      <c r="D62" s="2">
        <f t="shared" si="1"/>
        <v>100000000</v>
      </c>
    </row>
    <row r="63" spans="1:4" x14ac:dyDescent="0.2">
      <c r="A63" s="63">
        <v>59</v>
      </c>
      <c r="B63" s="80">
        <v>80</v>
      </c>
      <c r="C63" s="65">
        <f t="shared" si="0"/>
        <v>8</v>
      </c>
      <c r="D63" s="2">
        <f t="shared" si="1"/>
        <v>100000000</v>
      </c>
    </row>
    <row r="64" spans="1:4" x14ac:dyDescent="0.2">
      <c r="A64" s="63">
        <v>60</v>
      </c>
      <c r="B64" s="80">
        <v>80</v>
      </c>
      <c r="C64" s="65">
        <f t="shared" si="0"/>
        <v>8</v>
      </c>
      <c r="D64" s="2">
        <f t="shared" si="1"/>
        <v>100000000</v>
      </c>
    </row>
    <row r="65" spans="1:4" x14ac:dyDescent="0.2">
      <c r="A65" s="63">
        <v>61</v>
      </c>
      <c r="B65" s="80">
        <v>80</v>
      </c>
      <c r="C65" s="65">
        <f t="shared" si="0"/>
        <v>8</v>
      </c>
      <c r="D65" s="2">
        <f t="shared" si="1"/>
        <v>100000000</v>
      </c>
    </row>
    <row r="66" spans="1:4" x14ac:dyDescent="0.2">
      <c r="A66" s="63">
        <v>62</v>
      </c>
      <c r="B66" s="80">
        <v>80</v>
      </c>
      <c r="C66" s="65">
        <f t="shared" si="0"/>
        <v>8</v>
      </c>
      <c r="D66" s="2">
        <f t="shared" si="1"/>
        <v>100000000</v>
      </c>
    </row>
    <row r="67" spans="1:4" x14ac:dyDescent="0.2">
      <c r="A67" s="63">
        <v>63</v>
      </c>
      <c r="B67" s="80">
        <v>80</v>
      </c>
      <c r="C67" s="65">
        <f t="shared" si="0"/>
        <v>8</v>
      </c>
      <c r="D67" s="2">
        <f t="shared" si="1"/>
        <v>100000000</v>
      </c>
    </row>
    <row r="68" spans="1:4" x14ac:dyDescent="0.2">
      <c r="A68" s="63">
        <v>64</v>
      </c>
      <c r="B68" s="80">
        <v>80</v>
      </c>
      <c r="C68" s="65">
        <f t="shared" si="0"/>
        <v>8</v>
      </c>
      <c r="D68" s="2">
        <f t="shared" si="1"/>
        <v>100000000</v>
      </c>
    </row>
    <row r="69" spans="1:4" x14ac:dyDescent="0.2">
      <c r="A69" s="63">
        <v>65</v>
      </c>
      <c r="B69" s="80">
        <v>80</v>
      </c>
      <c r="C69" s="65">
        <f t="shared" si="0"/>
        <v>8</v>
      </c>
      <c r="D69" s="2">
        <f t="shared" si="1"/>
        <v>100000000</v>
      </c>
    </row>
    <row r="70" spans="1:4" x14ac:dyDescent="0.2">
      <c r="A70" s="63">
        <v>66</v>
      </c>
      <c r="B70" s="80">
        <v>78.7</v>
      </c>
      <c r="C70" s="65">
        <f t="shared" ref="C70:C124" si="2">+B70/10</f>
        <v>7.87</v>
      </c>
      <c r="D70" s="2">
        <f t="shared" ref="D70:D124" si="3">IF(B70&gt;0,POWER(10,C70),"")</f>
        <v>74131024.130091965</v>
      </c>
    </row>
    <row r="71" spans="1:4" x14ac:dyDescent="0.2">
      <c r="A71" s="63">
        <v>67</v>
      </c>
      <c r="B71" s="80">
        <v>77.400000000000006</v>
      </c>
      <c r="C71" s="65">
        <f t="shared" si="2"/>
        <v>7.74</v>
      </c>
      <c r="D71" s="2">
        <f t="shared" si="3"/>
        <v>54954087.38576249</v>
      </c>
    </row>
    <row r="72" spans="1:4" x14ac:dyDescent="0.2">
      <c r="A72" s="63">
        <v>68</v>
      </c>
      <c r="B72" s="80">
        <v>76.100000000000009</v>
      </c>
      <c r="C72" s="65">
        <f t="shared" si="2"/>
        <v>7.6100000000000012</v>
      </c>
      <c r="D72" s="2">
        <f t="shared" si="3"/>
        <v>40738027.780411497</v>
      </c>
    </row>
    <row r="73" spans="1:4" x14ac:dyDescent="0.2">
      <c r="A73" s="63">
        <v>69</v>
      </c>
      <c r="B73" s="80">
        <v>74.800000000000011</v>
      </c>
      <c r="C73" s="65">
        <f t="shared" si="2"/>
        <v>7.4800000000000013</v>
      </c>
      <c r="D73" s="2">
        <f t="shared" si="3"/>
        <v>30199517.204020258</v>
      </c>
    </row>
    <row r="74" spans="1:4" x14ac:dyDescent="0.2">
      <c r="A74" s="63">
        <v>70</v>
      </c>
      <c r="B74" s="80">
        <v>73.500000000000014</v>
      </c>
      <c r="C74" s="65">
        <f t="shared" si="2"/>
        <v>7.3500000000000014</v>
      </c>
      <c r="D74" s="2">
        <f t="shared" si="3"/>
        <v>22387211.385683496</v>
      </c>
    </row>
    <row r="75" spans="1:4" x14ac:dyDescent="0.2">
      <c r="A75" s="63">
        <v>71</v>
      </c>
      <c r="B75" s="80">
        <v>72.200000000000017</v>
      </c>
      <c r="C75" s="65">
        <f t="shared" si="2"/>
        <v>7.2200000000000015</v>
      </c>
      <c r="D75" s="2">
        <f t="shared" si="3"/>
        <v>16595869.0743757</v>
      </c>
    </row>
    <row r="76" spans="1:4" x14ac:dyDescent="0.2">
      <c r="A76" s="63">
        <v>72</v>
      </c>
      <c r="B76" s="80">
        <v>70.90000000000002</v>
      </c>
      <c r="C76" s="65">
        <f t="shared" si="2"/>
        <v>7.0900000000000016</v>
      </c>
      <c r="D76" s="2">
        <f t="shared" si="3"/>
        <v>12302687.7081239</v>
      </c>
    </row>
    <row r="77" spans="1:4" x14ac:dyDescent="0.2">
      <c r="A77" s="63">
        <v>73</v>
      </c>
      <c r="B77" s="80">
        <v>69.600000000000023</v>
      </c>
      <c r="C77" s="65">
        <f t="shared" si="2"/>
        <v>6.9600000000000026</v>
      </c>
      <c r="D77" s="2">
        <f t="shared" si="3"/>
        <v>9120108.3935591709</v>
      </c>
    </row>
    <row r="78" spans="1:4" x14ac:dyDescent="0.2">
      <c r="A78" s="63">
        <v>74</v>
      </c>
      <c r="B78" s="80">
        <v>68.300000000000026</v>
      </c>
      <c r="C78" s="65">
        <f t="shared" si="2"/>
        <v>6.8300000000000027</v>
      </c>
      <c r="D78" s="2">
        <f t="shared" si="3"/>
        <v>6760829.7539198687</v>
      </c>
    </row>
    <row r="79" spans="1:4" x14ac:dyDescent="0.2">
      <c r="A79" s="63">
        <v>75</v>
      </c>
      <c r="B79" s="80">
        <v>67.000000000000028</v>
      </c>
      <c r="C79" s="65">
        <f t="shared" si="2"/>
        <v>6.7000000000000028</v>
      </c>
      <c r="D79" s="2">
        <f t="shared" si="3"/>
        <v>5011872.3362727668</v>
      </c>
    </row>
    <row r="80" spans="1:4" x14ac:dyDescent="0.2">
      <c r="A80" s="63">
        <v>76</v>
      </c>
      <c r="B80" s="80">
        <v>65.700000000000031</v>
      </c>
      <c r="C80" s="65">
        <f t="shared" si="2"/>
        <v>6.5700000000000029</v>
      </c>
      <c r="D80" s="2">
        <f t="shared" si="3"/>
        <v>3715352.290971756</v>
      </c>
    </row>
    <row r="81" spans="1:4" x14ac:dyDescent="0.2">
      <c r="A81" s="63">
        <v>77</v>
      </c>
      <c r="B81" s="80">
        <v>64.400000000000034</v>
      </c>
      <c r="C81" s="65">
        <f t="shared" si="2"/>
        <v>6.4400000000000031</v>
      </c>
      <c r="D81" s="2">
        <f t="shared" si="3"/>
        <v>2754228.7033381877</v>
      </c>
    </row>
    <row r="82" spans="1:4" x14ac:dyDescent="0.2">
      <c r="A82" s="63">
        <v>78</v>
      </c>
      <c r="B82" s="80">
        <v>63.100000000000037</v>
      </c>
      <c r="C82" s="65">
        <f t="shared" si="2"/>
        <v>6.3100000000000041</v>
      </c>
      <c r="D82" s="2">
        <f t="shared" si="3"/>
        <v>2041737.9446695512</v>
      </c>
    </row>
    <row r="83" spans="1:4" x14ac:dyDescent="0.2">
      <c r="A83" s="63">
        <v>79</v>
      </c>
      <c r="B83" s="80">
        <v>61.80000000000004</v>
      </c>
      <c r="C83" s="65">
        <f t="shared" si="2"/>
        <v>6.1800000000000042</v>
      </c>
      <c r="D83" s="2">
        <f t="shared" si="3"/>
        <v>1513561.2484362237</v>
      </c>
    </row>
    <row r="84" spans="1:4" x14ac:dyDescent="0.2">
      <c r="A84" s="63">
        <v>80</v>
      </c>
      <c r="B84" s="80">
        <v>60.500000000000043</v>
      </c>
      <c r="C84" s="65">
        <f t="shared" si="2"/>
        <v>6.0500000000000043</v>
      </c>
      <c r="D84" s="2">
        <f t="shared" si="3"/>
        <v>1122018.4543019764</v>
      </c>
    </row>
    <row r="85" spans="1:4" x14ac:dyDescent="0.2">
      <c r="A85" s="63">
        <v>81</v>
      </c>
      <c r="B85" s="80">
        <v>59.200000000000045</v>
      </c>
      <c r="C85" s="65">
        <f t="shared" si="2"/>
        <v>5.9200000000000044</v>
      </c>
      <c r="D85" s="2">
        <f t="shared" si="3"/>
        <v>831763.77110268013</v>
      </c>
    </row>
    <row r="86" spans="1:4" x14ac:dyDescent="0.2">
      <c r="A86" s="63">
        <v>82</v>
      </c>
      <c r="B86" s="80">
        <v>57.900000000000048</v>
      </c>
      <c r="C86" s="65">
        <f t="shared" si="2"/>
        <v>5.7900000000000045</v>
      </c>
      <c r="D86" s="2">
        <f t="shared" si="3"/>
        <v>616595.00186148973</v>
      </c>
    </row>
    <row r="87" spans="1:4" x14ac:dyDescent="0.2">
      <c r="A87" s="63">
        <v>83</v>
      </c>
      <c r="B87" s="80">
        <v>56.600000000000051</v>
      </c>
      <c r="C87" s="65">
        <f t="shared" si="2"/>
        <v>5.6600000000000055</v>
      </c>
      <c r="D87" s="2">
        <f t="shared" si="3"/>
        <v>457088.18961488118</v>
      </c>
    </row>
    <row r="88" spans="1:4" x14ac:dyDescent="0.2">
      <c r="A88" s="63">
        <v>84</v>
      </c>
      <c r="B88" s="80">
        <v>55.300000000000054</v>
      </c>
      <c r="C88" s="65">
        <f t="shared" si="2"/>
        <v>5.5300000000000056</v>
      </c>
      <c r="D88" s="2">
        <f t="shared" si="3"/>
        <v>338844.15613920754</v>
      </c>
    </row>
    <row r="89" spans="1:4" x14ac:dyDescent="0.2">
      <c r="A89" s="63">
        <v>85</v>
      </c>
      <c r="B89" s="80">
        <v>54.000000000000057</v>
      </c>
      <c r="C89" s="65">
        <f t="shared" si="2"/>
        <v>5.4000000000000057</v>
      </c>
      <c r="D89" s="2">
        <f t="shared" si="3"/>
        <v>251188.64315096155</v>
      </c>
    </row>
    <row r="90" spans="1:4" x14ac:dyDescent="0.2">
      <c r="A90" s="63">
        <v>86</v>
      </c>
      <c r="B90" s="80">
        <v>52.70000000000006</v>
      </c>
      <c r="C90" s="65">
        <f t="shared" si="2"/>
        <v>5.2700000000000058</v>
      </c>
      <c r="D90" s="2">
        <f t="shared" si="3"/>
        <v>186208.71366628929</v>
      </c>
    </row>
    <row r="91" spans="1:4" x14ac:dyDescent="0.2">
      <c r="A91" s="63">
        <v>87</v>
      </c>
      <c r="B91" s="80">
        <v>51.400000000000063</v>
      </c>
      <c r="C91" s="65">
        <f t="shared" si="2"/>
        <v>5.1400000000000059</v>
      </c>
      <c r="D91" s="2">
        <f t="shared" si="3"/>
        <v>138038.42646029053</v>
      </c>
    </row>
    <row r="92" spans="1:4" x14ac:dyDescent="0.2">
      <c r="A92" s="63">
        <v>88</v>
      </c>
      <c r="B92" s="80">
        <v>50.100000000000065</v>
      </c>
      <c r="C92" s="65">
        <f t="shared" si="2"/>
        <v>5.0100000000000069</v>
      </c>
      <c r="D92" s="2">
        <f t="shared" si="3"/>
        <v>102329.29922807706</v>
      </c>
    </row>
    <row r="93" spans="1:4" x14ac:dyDescent="0.2">
      <c r="A93" s="63">
        <v>89</v>
      </c>
      <c r="B93" s="80">
        <v>48.800000000000068</v>
      </c>
      <c r="C93" s="65">
        <f t="shared" si="2"/>
        <v>4.880000000000007</v>
      </c>
      <c r="D93" s="2">
        <f t="shared" si="3"/>
        <v>75857.757502919689</v>
      </c>
    </row>
    <row r="94" spans="1:4" x14ac:dyDescent="0.2">
      <c r="A94" s="63">
        <v>90</v>
      </c>
      <c r="B94" s="80">
        <v>47.500000000000071</v>
      </c>
      <c r="C94" s="65">
        <f t="shared" si="2"/>
        <v>4.7500000000000071</v>
      </c>
      <c r="D94" s="2">
        <f t="shared" si="3"/>
        <v>56234.132519035855</v>
      </c>
    </row>
    <row r="95" spans="1:4" x14ac:dyDescent="0.2">
      <c r="A95" s="63">
        <v>91</v>
      </c>
      <c r="B95" s="80">
        <v>46.200000000000074</v>
      </c>
      <c r="C95" s="65">
        <f t="shared" si="2"/>
        <v>4.6200000000000072</v>
      </c>
      <c r="D95" s="2">
        <f t="shared" si="3"/>
        <v>41686.938347034295</v>
      </c>
    </row>
    <row r="96" spans="1:4" x14ac:dyDescent="0.2">
      <c r="A96" s="63">
        <v>92</v>
      </c>
      <c r="B96" s="80">
        <v>44.900000000000077</v>
      </c>
      <c r="C96" s="65">
        <f t="shared" si="2"/>
        <v>4.4900000000000073</v>
      </c>
      <c r="D96" s="2">
        <f t="shared" si="3"/>
        <v>30902.954325136445</v>
      </c>
    </row>
    <row r="97" spans="1:4" x14ac:dyDescent="0.2">
      <c r="A97" s="63">
        <v>93</v>
      </c>
      <c r="B97" s="80">
        <v>43.60000000000008</v>
      </c>
      <c r="C97" s="65">
        <f t="shared" si="2"/>
        <v>4.3600000000000083</v>
      </c>
      <c r="D97" s="2">
        <f t="shared" si="3"/>
        <v>22908.676527678199</v>
      </c>
    </row>
    <row r="98" spans="1:4" x14ac:dyDescent="0.2">
      <c r="A98" s="63">
        <v>94</v>
      </c>
      <c r="B98" s="80">
        <v>42.300000000000082</v>
      </c>
      <c r="C98" s="65">
        <f t="shared" si="2"/>
        <v>4.2300000000000084</v>
      </c>
      <c r="D98" s="2">
        <f t="shared" si="3"/>
        <v>16982.436524617784</v>
      </c>
    </row>
    <row r="99" spans="1:4" x14ac:dyDescent="0.2">
      <c r="A99" s="63">
        <v>95</v>
      </c>
      <c r="B99" s="80">
        <v>41.000000000000085</v>
      </c>
      <c r="C99" s="65">
        <f t="shared" si="2"/>
        <v>4.1000000000000085</v>
      </c>
      <c r="D99" s="2">
        <f t="shared" si="3"/>
        <v>12589.254117941939</v>
      </c>
    </row>
    <row r="100" spans="1:4" x14ac:dyDescent="0.2">
      <c r="A100" s="63">
        <v>96</v>
      </c>
      <c r="B100" s="80">
        <v>39.700000000000088</v>
      </c>
      <c r="C100" s="65">
        <f t="shared" si="2"/>
        <v>3.9700000000000086</v>
      </c>
      <c r="D100" s="2">
        <f t="shared" si="3"/>
        <v>9332.5430079701036</v>
      </c>
    </row>
    <row r="101" spans="1:4" x14ac:dyDescent="0.2">
      <c r="A101" s="63">
        <v>97</v>
      </c>
      <c r="B101" s="80">
        <v>38.400000000000091</v>
      </c>
      <c r="C101" s="65">
        <f t="shared" si="2"/>
        <v>3.8400000000000092</v>
      </c>
      <c r="D101" s="2">
        <f t="shared" si="3"/>
        <v>6918.309709189517</v>
      </c>
    </row>
    <row r="102" spans="1:4" x14ac:dyDescent="0.2">
      <c r="A102" s="63">
        <v>98</v>
      </c>
      <c r="B102" s="80">
        <v>37.100000000000094</v>
      </c>
      <c r="C102" s="65">
        <f t="shared" si="2"/>
        <v>3.7100000000000093</v>
      </c>
      <c r="D102" s="2">
        <f t="shared" si="3"/>
        <v>5128.6138399137581</v>
      </c>
    </row>
    <row r="103" spans="1:4" x14ac:dyDescent="0.2">
      <c r="A103" s="63">
        <v>99</v>
      </c>
      <c r="B103" s="80">
        <v>35.800000000000097</v>
      </c>
      <c r="C103" s="65">
        <f t="shared" si="2"/>
        <v>3.5800000000000098</v>
      </c>
      <c r="D103" s="2">
        <f t="shared" si="3"/>
        <v>3801.8939632056981</v>
      </c>
    </row>
    <row r="104" spans="1:4" x14ac:dyDescent="0.2">
      <c r="A104" s="63">
        <v>100</v>
      </c>
      <c r="B104" s="80">
        <v>34.500000000000099</v>
      </c>
      <c r="C104" s="65">
        <f t="shared" si="2"/>
        <v>3.4500000000000099</v>
      </c>
      <c r="D104" s="2">
        <f t="shared" si="3"/>
        <v>2818.3829312645212</v>
      </c>
    </row>
    <row r="105" spans="1:4" x14ac:dyDescent="0.2">
      <c r="A105" s="63">
        <v>101</v>
      </c>
      <c r="B105" s="80">
        <v>33.200000000000102</v>
      </c>
      <c r="C105" s="65">
        <f t="shared" si="2"/>
        <v>3.3200000000000101</v>
      </c>
      <c r="D105" s="2">
        <f t="shared" si="3"/>
        <v>2089.2961308540903</v>
      </c>
    </row>
    <row r="106" spans="1:4" x14ac:dyDescent="0.2">
      <c r="A106" s="63">
        <v>102</v>
      </c>
      <c r="B106" s="80">
        <v>31.900000000000102</v>
      </c>
      <c r="C106" s="65">
        <f t="shared" si="2"/>
        <v>3.1900000000000102</v>
      </c>
      <c r="D106" s="2">
        <f t="shared" si="3"/>
        <v>1548.8166189125182</v>
      </c>
    </row>
    <row r="107" spans="1:4" x14ac:dyDescent="0.2">
      <c r="A107" s="63">
        <v>103</v>
      </c>
      <c r="B107" s="80">
        <v>30.600000000000101</v>
      </c>
      <c r="C107" s="65">
        <f t="shared" si="2"/>
        <v>3.0600000000000103</v>
      </c>
      <c r="D107" s="2">
        <f t="shared" si="3"/>
        <v>1148.1536214969103</v>
      </c>
    </row>
    <row r="108" spans="1:4" x14ac:dyDescent="0.2">
      <c r="A108" s="63">
        <v>104</v>
      </c>
      <c r="B108" s="80">
        <v>29.3000000000001</v>
      </c>
      <c r="C108" s="65">
        <f t="shared" si="2"/>
        <v>2.9300000000000099</v>
      </c>
      <c r="D108" s="2">
        <f t="shared" si="3"/>
        <v>851.1380382023965</v>
      </c>
    </row>
    <row r="109" spans="1:4" x14ac:dyDescent="0.2">
      <c r="A109" s="63">
        <v>105</v>
      </c>
      <c r="B109" s="80">
        <v>28.000000000000099</v>
      </c>
      <c r="C109" s="65">
        <f t="shared" si="2"/>
        <v>2.80000000000001</v>
      </c>
      <c r="D109" s="2">
        <f t="shared" si="3"/>
        <v>630.95734448020835</v>
      </c>
    </row>
    <row r="110" spans="1:4" x14ac:dyDescent="0.2">
      <c r="A110" s="63">
        <v>106</v>
      </c>
      <c r="B110" s="80">
        <v>26.700000000000099</v>
      </c>
      <c r="C110" s="65">
        <f t="shared" si="2"/>
        <v>2.6700000000000097</v>
      </c>
      <c r="D110" s="2">
        <f t="shared" si="3"/>
        <v>467.7351412872091</v>
      </c>
    </row>
    <row r="111" spans="1:4" x14ac:dyDescent="0.2">
      <c r="A111" s="63">
        <v>107</v>
      </c>
      <c r="B111" s="80">
        <v>25.400000000000098</v>
      </c>
      <c r="C111" s="65">
        <f t="shared" si="2"/>
        <v>2.5400000000000098</v>
      </c>
      <c r="D111" s="2">
        <f t="shared" si="3"/>
        <v>346.73685045253956</v>
      </c>
    </row>
    <row r="112" spans="1:4" x14ac:dyDescent="0.2">
      <c r="A112" s="63">
        <v>108</v>
      </c>
      <c r="B112" s="80">
        <v>24.100000000000097</v>
      </c>
      <c r="C112" s="65">
        <f t="shared" si="2"/>
        <v>2.4100000000000099</v>
      </c>
      <c r="D112" s="2">
        <f t="shared" si="3"/>
        <v>257.03957827689231</v>
      </c>
    </row>
    <row r="113" spans="1:4" x14ac:dyDescent="0.2">
      <c r="A113" s="63">
        <v>109</v>
      </c>
      <c r="B113" s="80">
        <v>22.800000000000097</v>
      </c>
      <c r="C113" s="65">
        <f t="shared" si="2"/>
        <v>2.2800000000000096</v>
      </c>
      <c r="D113" s="2">
        <f t="shared" si="3"/>
        <v>190.54607179632902</v>
      </c>
    </row>
    <row r="114" spans="1:4" x14ac:dyDescent="0.2">
      <c r="A114" s="63">
        <v>110</v>
      </c>
      <c r="B114" s="80">
        <v>21.500000000000096</v>
      </c>
      <c r="C114" s="65">
        <f t="shared" si="2"/>
        <v>2.1500000000000097</v>
      </c>
      <c r="D114" s="2">
        <f t="shared" si="3"/>
        <v>141.25375446227866</v>
      </c>
    </row>
    <row r="115" spans="1:4" x14ac:dyDescent="0.2">
      <c r="A115" s="63">
        <v>111</v>
      </c>
      <c r="B115" s="80">
        <v>20.200000000000095</v>
      </c>
      <c r="C115" s="65">
        <f t="shared" si="2"/>
        <v>2.0200000000000093</v>
      </c>
      <c r="D115" s="2">
        <f t="shared" si="3"/>
        <v>104.71285480509221</v>
      </c>
    </row>
    <row r="116" spans="1:4" x14ac:dyDescent="0.2">
      <c r="A116" s="63">
        <v>112</v>
      </c>
      <c r="B116" s="80">
        <v>18.900000000000095</v>
      </c>
      <c r="C116" s="65">
        <f t="shared" si="2"/>
        <v>1.8900000000000095</v>
      </c>
      <c r="D116" s="2">
        <f t="shared" si="3"/>
        <v>77.62471166287088</v>
      </c>
    </row>
    <row r="117" spans="1:4" x14ac:dyDescent="0.2">
      <c r="A117" s="63">
        <v>113</v>
      </c>
      <c r="B117" s="80">
        <v>17.600000000000094</v>
      </c>
      <c r="C117" s="65">
        <f t="shared" si="2"/>
        <v>1.7600000000000093</v>
      </c>
      <c r="D117" s="2">
        <f t="shared" si="3"/>
        <v>57.543993733716974</v>
      </c>
    </row>
    <row r="118" spans="1:4" x14ac:dyDescent="0.2">
      <c r="A118" s="63">
        <v>114</v>
      </c>
      <c r="B118" s="80">
        <v>16.300000000000093</v>
      </c>
      <c r="C118" s="65">
        <f t="shared" si="2"/>
        <v>1.6300000000000092</v>
      </c>
      <c r="D118" s="2">
        <f t="shared" si="3"/>
        <v>42.657951880160191</v>
      </c>
    </row>
    <row r="119" spans="1:4" x14ac:dyDescent="0.2">
      <c r="A119" s="63">
        <v>115</v>
      </c>
      <c r="B119" s="80">
        <v>15.000000000000092</v>
      </c>
      <c r="C119" s="65">
        <f t="shared" si="2"/>
        <v>1.5000000000000093</v>
      </c>
      <c r="D119" s="2">
        <f t="shared" si="3"/>
        <v>31.622776601684478</v>
      </c>
    </row>
    <row r="120" spans="1:4" x14ac:dyDescent="0.2">
      <c r="A120" s="63">
        <v>116</v>
      </c>
      <c r="B120" s="80">
        <v>13.700000000000092</v>
      </c>
      <c r="C120" s="65">
        <f t="shared" si="2"/>
        <v>1.3700000000000092</v>
      </c>
      <c r="D120" s="2">
        <f t="shared" si="3"/>
        <v>23.442288153199726</v>
      </c>
    </row>
    <row r="121" spans="1:4" x14ac:dyDescent="0.2">
      <c r="A121" s="63">
        <v>117</v>
      </c>
      <c r="B121" s="80">
        <v>12.400000000000091</v>
      </c>
      <c r="C121" s="65">
        <f t="shared" si="2"/>
        <v>1.2400000000000091</v>
      </c>
      <c r="D121" s="2">
        <f t="shared" si="3"/>
        <v>17.378008287494119</v>
      </c>
    </row>
    <row r="122" spans="1:4" x14ac:dyDescent="0.2">
      <c r="A122" s="63">
        <v>118</v>
      </c>
      <c r="B122" s="80">
        <v>11.10000000000009</v>
      </c>
      <c r="C122" s="65">
        <f t="shared" si="2"/>
        <v>1.110000000000009</v>
      </c>
      <c r="D122" s="2">
        <f t="shared" si="3"/>
        <v>12.882495516931609</v>
      </c>
    </row>
    <row r="123" spans="1:4" x14ac:dyDescent="0.2">
      <c r="A123" s="63">
        <v>119</v>
      </c>
      <c r="B123" s="80">
        <v>9.8000000000000895</v>
      </c>
      <c r="C123" s="65">
        <f t="shared" si="2"/>
        <v>0.98000000000000898</v>
      </c>
      <c r="D123" s="2">
        <f t="shared" si="3"/>
        <v>9.5499258602145591</v>
      </c>
    </row>
    <row r="124" spans="1:4" x14ac:dyDescent="0.2">
      <c r="A124" s="70">
        <v>120</v>
      </c>
      <c r="B124" s="80">
        <v>10</v>
      </c>
      <c r="C124" s="65">
        <f t="shared" si="2"/>
        <v>1</v>
      </c>
      <c r="D124" s="2">
        <f t="shared" si="3"/>
        <v>10</v>
      </c>
    </row>
    <row r="125" spans="1:4" ht="16.5" thickBot="1" x14ac:dyDescent="0.3">
      <c r="B125" s="66">
        <f>SUM(B5:B124)</f>
        <v>5679.800000000002</v>
      </c>
      <c r="D125" s="7">
        <f>SUM(D5:D124)</f>
        <v>1686632128.9658203</v>
      </c>
    </row>
    <row r="126" spans="1:4" ht="15.75" thickTop="1" x14ac:dyDescent="0.2"/>
    <row r="127" spans="1:4" x14ac:dyDescent="0.2">
      <c r="A127" s="76" t="s">
        <v>18</v>
      </c>
      <c r="B127" s="17" t="s">
        <v>19</v>
      </c>
      <c r="C127" s="18">
        <f>+D125</f>
        <v>1686632128.9658203</v>
      </c>
      <c r="D127" s="17"/>
    </row>
    <row r="128" spans="1:4" x14ac:dyDescent="0.2">
      <c r="A128" s="77"/>
      <c r="C128" s="17">
        <f>+COUNTIF(D5:D124,"&gt;1")</f>
        <v>120</v>
      </c>
      <c r="D128" s="17"/>
    </row>
    <row r="129" spans="1:6" x14ac:dyDescent="0.2">
      <c r="A129" s="77"/>
    </row>
    <row r="130" spans="1:6" x14ac:dyDescent="0.2">
      <c r="A130" s="77" t="s">
        <v>18</v>
      </c>
      <c r="B130" s="63" t="s">
        <v>19</v>
      </c>
      <c r="C130" s="2">
        <f>+D125/A124</f>
        <v>14055267.741381835</v>
      </c>
    </row>
    <row r="131" spans="1:6" x14ac:dyDescent="0.2">
      <c r="A131" s="77"/>
    </row>
    <row r="132" spans="1:6" x14ac:dyDescent="0.2">
      <c r="A132" s="77" t="s">
        <v>68</v>
      </c>
      <c r="B132" s="63" t="s">
        <v>57</v>
      </c>
      <c r="C132" s="31">
        <f>LOG10(C130)</f>
        <v>7.1478391229777669</v>
      </c>
      <c r="D132" t="s">
        <v>54</v>
      </c>
    </row>
    <row r="133" spans="1:6" x14ac:dyDescent="0.2">
      <c r="A133" s="77"/>
    </row>
    <row r="134" spans="1:6" ht="15.75" x14ac:dyDescent="0.25">
      <c r="A134" s="78" t="s">
        <v>68</v>
      </c>
      <c r="B134" s="69">
        <f>+C132*10</f>
        <v>71.478391229777671</v>
      </c>
      <c r="C134" s="61" t="s">
        <v>3</v>
      </c>
    </row>
    <row r="136" spans="1:6" ht="15.75" thickBot="1" x14ac:dyDescent="0.25"/>
    <row r="137" spans="1:6" ht="16.5" thickBot="1" x14ac:dyDescent="0.3">
      <c r="A137" s="71" t="s">
        <v>71</v>
      </c>
      <c r="B137" s="72">
        <f>+B125</f>
        <v>5679.800000000002</v>
      </c>
      <c r="C137" s="73" t="s">
        <v>69</v>
      </c>
      <c r="D137" s="72">
        <f>+C128</f>
        <v>120</v>
      </c>
      <c r="E137" s="74" t="s">
        <v>70</v>
      </c>
      <c r="F137" s="75">
        <f>+B137/D137</f>
        <v>47.331666666666685</v>
      </c>
    </row>
  </sheetData>
  <sheetProtection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"/>
  <sheetViews>
    <sheetView topLeftCell="A9" zoomScale="120" zoomScaleNormal="120" workbookViewId="0">
      <selection activeCell="G61" sqref="G61:G62"/>
    </sheetView>
  </sheetViews>
  <sheetFormatPr defaultColWidth="8.88671875" defaultRowHeight="15" x14ac:dyDescent="0.2"/>
  <cols>
    <col min="1" max="1" width="12.6640625" style="2" customWidth="1"/>
    <col min="2" max="2" width="8.88671875" style="2"/>
    <col min="3" max="3" width="10.109375" style="2" customWidth="1"/>
    <col min="4" max="7" width="8.88671875" style="2"/>
    <col min="8" max="8" width="14.77734375" style="2" customWidth="1"/>
    <col min="9" max="9" width="14" style="2" customWidth="1"/>
    <col min="10" max="10" width="16.88671875" style="2" bestFit="1" customWidth="1"/>
    <col min="11" max="11" width="11" style="2" customWidth="1"/>
    <col min="12" max="12" width="8.88671875" style="2"/>
    <col min="13" max="13" width="11.33203125" style="2" bestFit="1" customWidth="1"/>
    <col min="14" max="14" width="16.88671875" style="2" bestFit="1" customWidth="1"/>
    <col min="15" max="15" width="11.5546875" style="2" customWidth="1"/>
    <col min="16" max="16" width="10.44140625" style="2" bestFit="1" customWidth="1"/>
    <col min="17" max="17" width="8.88671875" style="2"/>
    <col min="18" max="18" width="10.33203125" style="2" bestFit="1" customWidth="1"/>
    <col min="19" max="20" width="8.88671875" style="2"/>
    <col min="21" max="21" width="10.44140625" style="2" bestFit="1" customWidth="1"/>
    <col min="22" max="22" width="8.88671875" style="2"/>
    <col min="23" max="23" width="10.33203125" style="2" bestFit="1" customWidth="1"/>
    <col min="24" max="16384" width="8.88671875" style="2"/>
  </cols>
  <sheetData>
    <row r="1" spans="1:21" ht="15.75" x14ac:dyDescent="0.25">
      <c r="A1" s="49" t="s">
        <v>61</v>
      </c>
      <c r="B1" s="50"/>
      <c r="C1" s="50"/>
      <c r="D1" s="50"/>
      <c r="E1" s="50"/>
      <c r="F1" s="50"/>
      <c r="G1" s="51"/>
      <c r="H1" s="49" t="s">
        <v>50</v>
      </c>
      <c r="I1" s="50"/>
      <c r="J1" s="50"/>
      <c r="K1" s="51"/>
      <c r="M1" s="2" t="s">
        <v>51</v>
      </c>
      <c r="N1" s="52" t="s">
        <v>53</v>
      </c>
    </row>
    <row r="2" spans="1:21" x14ac:dyDescent="0.2">
      <c r="A2" s="38"/>
      <c r="G2" s="39"/>
      <c r="H2" s="38"/>
      <c r="K2" s="39"/>
      <c r="R2" s="2" t="s">
        <v>52</v>
      </c>
    </row>
    <row r="3" spans="1:21" s="5" customFormat="1" ht="35.25" customHeight="1" thickBot="1" x14ac:dyDescent="0.25">
      <c r="A3" s="36" t="s">
        <v>5</v>
      </c>
      <c r="B3" s="4" t="s">
        <v>0</v>
      </c>
      <c r="C3" s="4" t="s">
        <v>1</v>
      </c>
      <c r="D3" s="4" t="s">
        <v>2</v>
      </c>
      <c r="E3" s="4" t="s">
        <v>62</v>
      </c>
      <c r="F3" s="4" t="s">
        <v>3</v>
      </c>
      <c r="G3" s="37" t="s">
        <v>4</v>
      </c>
      <c r="H3" s="36" t="s">
        <v>46</v>
      </c>
      <c r="I3" s="34"/>
      <c r="J3" s="3" t="s">
        <v>42</v>
      </c>
      <c r="K3" s="46" t="s">
        <v>43</v>
      </c>
      <c r="L3" s="35"/>
      <c r="M3" s="35"/>
    </row>
    <row r="4" spans="1:21" x14ac:dyDescent="0.2">
      <c r="A4" s="38" t="s">
        <v>8</v>
      </c>
      <c r="B4" s="2">
        <f>+B26</f>
        <v>80000</v>
      </c>
      <c r="C4" s="2">
        <f>+B4/365</f>
        <v>219.17808219178082</v>
      </c>
      <c r="D4" s="10">
        <f>+C4/12</f>
        <v>18.264840182648403</v>
      </c>
      <c r="E4" s="2">
        <f>+M26</f>
        <v>65.190612217937613</v>
      </c>
      <c r="G4" s="39"/>
      <c r="H4" s="38"/>
      <c r="J4" s="2" t="s">
        <v>47</v>
      </c>
      <c r="K4" s="57" t="s">
        <v>45</v>
      </c>
    </row>
    <row r="5" spans="1:21" x14ac:dyDescent="0.2">
      <c r="A5" s="38" t="s">
        <v>6</v>
      </c>
      <c r="B5" s="2">
        <f>+B42</f>
        <v>90000</v>
      </c>
      <c r="C5" s="2">
        <f>+B5/365</f>
        <v>246.57534246575344</v>
      </c>
      <c r="D5" s="10">
        <f>+C5/4</f>
        <v>61.643835616438359</v>
      </c>
      <c r="E5" s="2">
        <f>+M42</f>
        <v>55.346179823961862</v>
      </c>
      <c r="G5" s="39"/>
      <c r="H5" s="38"/>
      <c r="J5" s="2" t="s">
        <v>63</v>
      </c>
      <c r="K5" s="57" t="s">
        <v>44</v>
      </c>
    </row>
    <row r="6" spans="1:21" ht="15.75" x14ac:dyDescent="0.25">
      <c r="A6" s="38" t="s">
        <v>7</v>
      </c>
      <c r="B6" s="2">
        <f>+B58</f>
        <v>32000</v>
      </c>
      <c r="C6" s="2">
        <f>+E58</f>
        <v>87.671232876712324</v>
      </c>
      <c r="D6" s="10">
        <f>+C6/8</f>
        <v>10.95890410958904</v>
      </c>
      <c r="E6" s="2">
        <f>+M58</f>
        <v>47.845013207088989</v>
      </c>
      <c r="F6" s="1">
        <f>+I125</f>
        <v>57.845013207088996</v>
      </c>
      <c r="G6" s="40" t="s">
        <v>11</v>
      </c>
      <c r="H6" s="47" t="s">
        <v>48</v>
      </c>
      <c r="I6" s="1"/>
      <c r="K6" s="39"/>
    </row>
    <row r="7" spans="1:21" ht="15.75" x14ac:dyDescent="0.25">
      <c r="A7" s="41" t="s">
        <v>64</v>
      </c>
      <c r="B7" s="42">
        <f>SUM(B4:B6)</f>
        <v>202000</v>
      </c>
      <c r="C7" s="42">
        <f>SUM(C4:C6)</f>
        <v>553.42465753424653</v>
      </c>
      <c r="D7" s="43">
        <f>+C7/24</f>
        <v>23.059360730593607</v>
      </c>
      <c r="E7" s="32"/>
      <c r="F7" s="44">
        <f>+I95</f>
        <v>63.086758061135228</v>
      </c>
      <c r="G7" s="45" t="s">
        <v>10</v>
      </c>
      <c r="H7" s="41" t="s">
        <v>49</v>
      </c>
      <c r="I7" s="44"/>
      <c r="J7" s="32"/>
      <c r="K7" s="48"/>
    </row>
    <row r="8" spans="1:21" ht="15.75" x14ac:dyDescent="0.25">
      <c r="G8" s="1"/>
    </row>
    <row r="9" spans="1:21" ht="15.75" x14ac:dyDescent="0.25">
      <c r="C9" s="10"/>
      <c r="E9" s="21"/>
    </row>
    <row r="11" spans="1:21" ht="15.75" x14ac:dyDescent="0.25">
      <c r="A11" s="1" t="s">
        <v>28</v>
      </c>
    </row>
    <row r="13" spans="1:21" ht="16.5" thickBot="1" x14ac:dyDescent="0.3">
      <c r="A13" s="6" t="s">
        <v>13</v>
      </c>
      <c r="B13" s="6"/>
      <c r="C13" s="8"/>
    </row>
    <row r="15" spans="1:21" ht="47.25" customHeight="1" thickBot="1" x14ac:dyDescent="0.25">
      <c r="A15" s="9" t="s">
        <v>16</v>
      </c>
      <c r="B15" s="4" t="s">
        <v>0</v>
      </c>
      <c r="C15" s="4" t="s">
        <v>12</v>
      </c>
      <c r="D15" s="4" t="s">
        <v>75</v>
      </c>
      <c r="E15" s="4" t="s">
        <v>1</v>
      </c>
      <c r="F15" s="4" t="s">
        <v>2</v>
      </c>
      <c r="G15" s="4" t="s">
        <v>54</v>
      </c>
      <c r="H15" s="13" t="s">
        <v>55</v>
      </c>
      <c r="I15" s="13" t="s">
        <v>14</v>
      </c>
      <c r="J15" s="13" t="s">
        <v>15</v>
      </c>
      <c r="K15" s="4"/>
      <c r="L15" s="16" t="s">
        <v>17</v>
      </c>
      <c r="M15" s="15"/>
      <c r="N15" s="15"/>
      <c r="O15" s="15"/>
      <c r="P15" s="20"/>
      <c r="Q15" s="20"/>
      <c r="R15" s="20"/>
      <c r="S15" s="20"/>
      <c r="T15" s="20"/>
      <c r="U15" s="12"/>
    </row>
    <row r="16" spans="1:21" x14ac:dyDescent="0.2">
      <c r="B16" s="79">
        <v>50000</v>
      </c>
      <c r="C16" s="79">
        <v>20</v>
      </c>
      <c r="D16" s="79">
        <v>50</v>
      </c>
      <c r="E16" s="10">
        <f>+B16/365</f>
        <v>136.98630136986301</v>
      </c>
      <c r="F16" s="10">
        <f>+E16/12</f>
        <v>11.415525114155251</v>
      </c>
      <c r="G16" s="10">
        <f>+D16/10</f>
        <v>5</v>
      </c>
      <c r="H16" s="2">
        <f>POWER(10,G16)</f>
        <v>100000</v>
      </c>
      <c r="I16" s="2">
        <f>+C16*B16</f>
        <v>1000000</v>
      </c>
      <c r="J16" s="2">
        <f>+H16*I16</f>
        <v>100000000000</v>
      </c>
      <c r="N16" s="17"/>
    </row>
    <row r="17" spans="1:15" x14ac:dyDescent="0.2">
      <c r="B17" s="79">
        <v>10000</v>
      </c>
      <c r="C17" s="79">
        <v>40</v>
      </c>
      <c r="D17" s="79">
        <v>80</v>
      </c>
      <c r="E17" s="10">
        <f t="shared" ref="E17:E25" si="0">+B17/365</f>
        <v>27.397260273972602</v>
      </c>
      <c r="F17" s="10">
        <f t="shared" ref="F17:F26" si="1">+E17/12</f>
        <v>2.2831050228310503</v>
      </c>
      <c r="G17" s="10">
        <f t="shared" ref="G17:G25" si="2">+D17/10</f>
        <v>8</v>
      </c>
      <c r="H17" s="2">
        <f t="shared" ref="H17:H25" si="3">POWER(10,G17)</f>
        <v>100000000</v>
      </c>
      <c r="I17" s="2">
        <f t="shared" ref="I17:I24" si="4">+C17*B17</f>
        <v>400000</v>
      </c>
      <c r="J17" s="2">
        <f t="shared" ref="J17:J25" si="5">+H17*I17</f>
        <v>40000000000000</v>
      </c>
    </row>
    <row r="18" spans="1:15" x14ac:dyDescent="0.2">
      <c r="B18" s="79">
        <v>20000</v>
      </c>
      <c r="C18" s="79">
        <v>60</v>
      </c>
      <c r="D18" s="79">
        <v>70</v>
      </c>
      <c r="E18" s="10">
        <f t="shared" si="0"/>
        <v>54.794520547945204</v>
      </c>
      <c r="F18" s="10">
        <f t="shared" si="1"/>
        <v>4.5662100456621006</v>
      </c>
      <c r="G18" s="10">
        <f t="shared" si="2"/>
        <v>7</v>
      </c>
      <c r="H18" s="2">
        <f t="shared" si="3"/>
        <v>10000000</v>
      </c>
      <c r="I18" s="2">
        <f t="shared" si="4"/>
        <v>1200000</v>
      </c>
      <c r="J18" s="2">
        <f t="shared" si="5"/>
        <v>12000000000000</v>
      </c>
    </row>
    <row r="19" spans="1:15" x14ac:dyDescent="0.2">
      <c r="B19" s="79"/>
      <c r="C19" s="79"/>
      <c r="D19" s="79"/>
      <c r="E19" s="10">
        <f t="shared" si="0"/>
        <v>0</v>
      </c>
      <c r="F19" s="10">
        <f t="shared" si="1"/>
        <v>0</v>
      </c>
      <c r="G19" s="10">
        <f t="shared" si="2"/>
        <v>0</v>
      </c>
      <c r="H19" s="2">
        <f t="shared" si="3"/>
        <v>1</v>
      </c>
      <c r="I19" s="2">
        <f t="shared" si="4"/>
        <v>0</v>
      </c>
      <c r="J19" s="2">
        <f t="shared" si="5"/>
        <v>0</v>
      </c>
      <c r="L19" s="2" t="s">
        <v>18</v>
      </c>
      <c r="M19" s="2" t="s">
        <v>56</v>
      </c>
      <c r="N19" s="18">
        <f>+J26</f>
        <v>52100013168000</v>
      </c>
      <c r="O19" s="17" t="s">
        <v>20</v>
      </c>
    </row>
    <row r="20" spans="1:15" x14ac:dyDescent="0.2">
      <c r="B20" s="79"/>
      <c r="C20" s="79"/>
      <c r="D20" s="79"/>
      <c r="E20" s="10">
        <f t="shared" si="0"/>
        <v>0</v>
      </c>
      <c r="F20" s="10">
        <f t="shared" si="1"/>
        <v>0</v>
      </c>
      <c r="G20" s="10">
        <f t="shared" si="2"/>
        <v>0</v>
      </c>
      <c r="H20" s="2">
        <f t="shared" si="3"/>
        <v>1</v>
      </c>
      <c r="I20" s="2">
        <f t="shared" si="4"/>
        <v>0</v>
      </c>
      <c r="J20" s="2">
        <f t="shared" si="5"/>
        <v>0</v>
      </c>
      <c r="N20" s="17">
        <f>+I26</f>
        <v>15768000</v>
      </c>
      <c r="O20" s="17" t="s">
        <v>21</v>
      </c>
    </row>
    <row r="21" spans="1:15" x14ac:dyDescent="0.2">
      <c r="B21" s="79"/>
      <c r="C21" s="79"/>
      <c r="D21" s="79"/>
      <c r="E21" s="10">
        <f t="shared" si="0"/>
        <v>0</v>
      </c>
      <c r="F21" s="10">
        <f t="shared" si="1"/>
        <v>0</v>
      </c>
      <c r="G21" s="10">
        <f t="shared" si="2"/>
        <v>0</v>
      </c>
      <c r="H21" s="2">
        <f t="shared" si="3"/>
        <v>1</v>
      </c>
      <c r="I21" s="2">
        <f t="shared" si="4"/>
        <v>0</v>
      </c>
      <c r="J21" s="2">
        <f t="shared" si="5"/>
        <v>0</v>
      </c>
      <c r="N21" s="17"/>
    </row>
    <row r="22" spans="1:15" x14ac:dyDescent="0.2">
      <c r="B22" s="79"/>
      <c r="C22" s="79"/>
      <c r="D22" s="79"/>
      <c r="E22" s="10">
        <f t="shared" si="0"/>
        <v>0</v>
      </c>
      <c r="F22" s="10">
        <f t="shared" si="1"/>
        <v>0</v>
      </c>
      <c r="G22" s="10">
        <f t="shared" si="2"/>
        <v>0</v>
      </c>
      <c r="H22" s="2">
        <f t="shared" si="3"/>
        <v>1</v>
      </c>
      <c r="I22" s="2">
        <f t="shared" si="4"/>
        <v>0</v>
      </c>
      <c r="J22" s="2">
        <f t="shared" si="5"/>
        <v>0</v>
      </c>
      <c r="N22" s="17"/>
    </row>
    <row r="23" spans="1:15" x14ac:dyDescent="0.2">
      <c r="B23" s="79"/>
      <c r="C23" s="79"/>
      <c r="D23" s="79"/>
      <c r="E23" s="10">
        <f t="shared" si="0"/>
        <v>0</v>
      </c>
      <c r="F23" s="10">
        <f t="shared" si="1"/>
        <v>0</v>
      </c>
      <c r="G23" s="10">
        <f t="shared" si="2"/>
        <v>0</v>
      </c>
      <c r="H23" s="2">
        <f t="shared" si="3"/>
        <v>1</v>
      </c>
      <c r="I23" s="2">
        <f t="shared" si="4"/>
        <v>0</v>
      </c>
      <c r="J23" s="2">
        <f t="shared" si="5"/>
        <v>0</v>
      </c>
      <c r="L23" s="2" t="s">
        <v>18</v>
      </c>
      <c r="M23" s="2" t="s">
        <v>56</v>
      </c>
      <c r="N23" s="17">
        <f>+N19/N20</f>
        <v>3304161.1598173515</v>
      </c>
    </row>
    <row r="24" spans="1:15" x14ac:dyDescent="0.2">
      <c r="B24" s="79"/>
      <c r="C24" s="79"/>
      <c r="D24" s="79"/>
      <c r="E24" s="10">
        <f t="shared" si="0"/>
        <v>0</v>
      </c>
      <c r="F24" s="10">
        <f t="shared" si="1"/>
        <v>0</v>
      </c>
      <c r="G24" s="10">
        <f t="shared" si="2"/>
        <v>0</v>
      </c>
      <c r="H24" s="2">
        <f t="shared" si="3"/>
        <v>1</v>
      </c>
      <c r="I24" s="2">
        <f t="shared" si="4"/>
        <v>0</v>
      </c>
      <c r="J24" s="2">
        <f t="shared" si="5"/>
        <v>0</v>
      </c>
      <c r="N24" s="17"/>
    </row>
    <row r="25" spans="1:15" x14ac:dyDescent="0.2">
      <c r="A25" s="2">
        <v>15768000</v>
      </c>
      <c r="B25" s="22"/>
      <c r="C25" s="22"/>
      <c r="D25" s="2">
        <v>0</v>
      </c>
      <c r="E25" s="10">
        <f t="shared" si="0"/>
        <v>0</v>
      </c>
      <c r="F25" s="10">
        <f t="shared" si="1"/>
        <v>0</v>
      </c>
      <c r="G25" s="10">
        <f t="shared" si="2"/>
        <v>0</v>
      </c>
      <c r="H25" s="2">
        <f t="shared" si="3"/>
        <v>1</v>
      </c>
      <c r="I25" s="2">
        <f>+A25-SUM(I16:I24)</f>
        <v>13168000</v>
      </c>
      <c r="J25" s="2">
        <f t="shared" si="5"/>
        <v>13168000</v>
      </c>
      <c r="N25" s="17"/>
    </row>
    <row r="26" spans="1:15" ht="16.5" thickBot="1" x14ac:dyDescent="0.3">
      <c r="A26" s="1" t="s">
        <v>9</v>
      </c>
      <c r="B26" s="7">
        <f>SUM(B16:B25)</f>
        <v>80000</v>
      </c>
      <c r="C26" s="1"/>
      <c r="D26" s="1"/>
      <c r="E26" s="11">
        <f>SUM(E16:E25)</f>
        <v>219.17808219178082</v>
      </c>
      <c r="F26" s="11">
        <f t="shared" si="1"/>
        <v>18.264840182648403</v>
      </c>
      <c r="H26" s="14" t="str">
        <f>IF(I26-A25=0,"","FOUT")</f>
        <v/>
      </c>
      <c r="I26" s="7">
        <f>SUM(I16:I25)</f>
        <v>15768000</v>
      </c>
      <c r="J26" s="7">
        <f>SUM(J16:J25)</f>
        <v>52100013168000</v>
      </c>
      <c r="L26" s="1" t="s">
        <v>18</v>
      </c>
      <c r="M26" s="19">
        <f>LOG10(N23)*10</f>
        <v>65.190612217937613</v>
      </c>
    </row>
    <row r="27" spans="1:15" ht="15.75" thickTop="1" x14ac:dyDescent="0.2"/>
    <row r="29" spans="1:15" ht="16.5" thickBot="1" x14ac:dyDescent="0.3">
      <c r="A29" s="6" t="s">
        <v>22</v>
      </c>
      <c r="B29" s="6"/>
      <c r="C29" s="8"/>
    </row>
    <row r="31" spans="1:15" ht="48" thickBot="1" x14ac:dyDescent="0.25">
      <c r="A31" s="9" t="s">
        <v>26</v>
      </c>
      <c r="B31" s="4" t="s">
        <v>0</v>
      </c>
      <c r="C31" s="4" t="s">
        <v>12</v>
      </c>
      <c r="D31" s="4" t="s">
        <v>75</v>
      </c>
      <c r="E31" s="4" t="s">
        <v>1</v>
      </c>
      <c r="F31" s="4" t="s">
        <v>2</v>
      </c>
      <c r="G31" s="4" t="s">
        <v>54</v>
      </c>
      <c r="H31" s="13" t="s">
        <v>55</v>
      </c>
      <c r="I31" s="13" t="s">
        <v>14</v>
      </c>
      <c r="J31" s="13" t="s">
        <v>15</v>
      </c>
      <c r="K31" s="4"/>
      <c r="L31" s="16" t="s">
        <v>24</v>
      </c>
      <c r="M31" s="15"/>
      <c r="N31" s="15"/>
      <c r="O31" s="15"/>
    </row>
    <row r="32" spans="1:15" x14ac:dyDescent="0.2">
      <c r="B32" s="79">
        <v>90000</v>
      </c>
      <c r="C32" s="79">
        <v>20</v>
      </c>
      <c r="D32" s="79">
        <v>60</v>
      </c>
      <c r="E32" s="10">
        <f>+B32/365</f>
        <v>246.57534246575344</v>
      </c>
      <c r="F32" s="10">
        <f>+E32/4</f>
        <v>61.643835616438359</v>
      </c>
      <c r="G32" s="10">
        <f>+D32/10</f>
        <v>6</v>
      </c>
      <c r="H32" s="2">
        <f>POWER(10,G32)</f>
        <v>1000000</v>
      </c>
      <c r="I32" s="2">
        <f>+C32*B32</f>
        <v>1800000</v>
      </c>
      <c r="J32" s="2">
        <f>+H32*I32</f>
        <v>1800000000000</v>
      </c>
      <c r="N32" s="17"/>
    </row>
    <row r="33" spans="1:15" x14ac:dyDescent="0.2">
      <c r="B33" s="79"/>
      <c r="C33" s="79"/>
      <c r="D33" s="79"/>
      <c r="E33" s="10">
        <f t="shared" ref="E33:E41" si="6">+B33/365</f>
        <v>0</v>
      </c>
      <c r="F33" s="10">
        <f t="shared" ref="F33:F42" si="7">+E33/4</f>
        <v>0</v>
      </c>
      <c r="G33" s="10">
        <f t="shared" ref="G33:G41" si="8">+D33/10</f>
        <v>0</v>
      </c>
      <c r="H33" s="2">
        <f t="shared" ref="H33:H41" si="9">POWER(10,G33)</f>
        <v>1</v>
      </c>
      <c r="I33" s="2">
        <f t="shared" ref="I33:I40" si="10">+C33*B33</f>
        <v>0</v>
      </c>
      <c r="J33" s="2">
        <f t="shared" ref="J33:J41" si="11">+H33*I33</f>
        <v>0</v>
      </c>
    </row>
    <row r="34" spans="1:15" x14ac:dyDescent="0.2">
      <c r="B34" s="79"/>
      <c r="C34" s="79"/>
      <c r="D34" s="79"/>
      <c r="E34" s="10">
        <f t="shared" si="6"/>
        <v>0</v>
      </c>
      <c r="F34" s="10">
        <f t="shared" si="7"/>
        <v>0</v>
      </c>
      <c r="G34" s="10">
        <f t="shared" si="8"/>
        <v>0</v>
      </c>
      <c r="H34" s="2">
        <f t="shared" si="9"/>
        <v>1</v>
      </c>
      <c r="I34" s="2">
        <f t="shared" si="10"/>
        <v>0</v>
      </c>
      <c r="J34" s="2">
        <f t="shared" si="11"/>
        <v>0</v>
      </c>
    </row>
    <row r="35" spans="1:15" x14ac:dyDescent="0.2">
      <c r="B35" s="79"/>
      <c r="C35" s="79"/>
      <c r="D35" s="79"/>
      <c r="E35" s="10">
        <f t="shared" si="6"/>
        <v>0</v>
      </c>
      <c r="F35" s="10">
        <f t="shared" si="7"/>
        <v>0</v>
      </c>
      <c r="G35" s="10">
        <f t="shared" si="8"/>
        <v>0</v>
      </c>
      <c r="H35" s="2">
        <f t="shared" si="9"/>
        <v>1</v>
      </c>
      <c r="I35" s="2">
        <f t="shared" si="10"/>
        <v>0</v>
      </c>
      <c r="J35" s="2">
        <f t="shared" si="11"/>
        <v>0</v>
      </c>
      <c r="L35" s="2" t="s">
        <v>18</v>
      </c>
      <c r="M35" s="2" t="s">
        <v>56</v>
      </c>
      <c r="N35" s="18">
        <f>+J42</f>
        <v>1800003456000</v>
      </c>
      <c r="O35" s="17" t="s">
        <v>20</v>
      </c>
    </row>
    <row r="36" spans="1:15" x14ac:dyDescent="0.2">
      <c r="B36" s="79"/>
      <c r="C36" s="79"/>
      <c r="D36" s="79"/>
      <c r="E36" s="10">
        <f t="shared" si="6"/>
        <v>0</v>
      </c>
      <c r="F36" s="10">
        <f t="shared" si="7"/>
        <v>0</v>
      </c>
      <c r="G36" s="10">
        <f t="shared" si="8"/>
        <v>0</v>
      </c>
      <c r="H36" s="2">
        <f t="shared" si="9"/>
        <v>1</v>
      </c>
      <c r="I36" s="2">
        <f t="shared" si="10"/>
        <v>0</v>
      </c>
      <c r="J36" s="2">
        <f t="shared" si="11"/>
        <v>0</v>
      </c>
      <c r="N36" s="17">
        <f>+I42</f>
        <v>5256000</v>
      </c>
      <c r="O36" s="17" t="s">
        <v>21</v>
      </c>
    </row>
    <row r="37" spans="1:15" x14ac:dyDescent="0.2">
      <c r="B37" s="79"/>
      <c r="C37" s="79"/>
      <c r="D37" s="79"/>
      <c r="E37" s="10">
        <f t="shared" si="6"/>
        <v>0</v>
      </c>
      <c r="F37" s="10">
        <f t="shared" si="7"/>
        <v>0</v>
      </c>
      <c r="G37" s="10">
        <f t="shared" si="8"/>
        <v>0</v>
      </c>
      <c r="H37" s="2">
        <f t="shared" si="9"/>
        <v>1</v>
      </c>
      <c r="I37" s="2">
        <f t="shared" si="10"/>
        <v>0</v>
      </c>
      <c r="J37" s="2">
        <f t="shared" si="11"/>
        <v>0</v>
      </c>
      <c r="N37" s="17"/>
    </row>
    <row r="38" spans="1:15" x14ac:dyDescent="0.2">
      <c r="B38" s="79"/>
      <c r="C38" s="79"/>
      <c r="D38" s="79"/>
      <c r="E38" s="10">
        <f t="shared" si="6"/>
        <v>0</v>
      </c>
      <c r="F38" s="10">
        <f t="shared" si="7"/>
        <v>0</v>
      </c>
      <c r="G38" s="10">
        <f t="shared" si="8"/>
        <v>0</v>
      </c>
      <c r="H38" s="2">
        <f t="shared" si="9"/>
        <v>1</v>
      </c>
      <c r="I38" s="2">
        <f t="shared" si="10"/>
        <v>0</v>
      </c>
      <c r="J38" s="2">
        <f t="shared" si="11"/>
        <v>0</v>
      </c>
      <c r="N38" s="17"/>
    </row>
    <row r="39" spans="1:15" x14ac:dyDescent="0.2">
      <c r="B39" s="79"/>
      <c r="C39" s="79"/>
      <c r="D39" s="79"/>
      <c r="E39" s="10">
        <f t="shared" si="6"/>
        <v>0</v>
      </c>
      <c r="F39" s="10">
        <f t="shared" si="7"/>
        <v>0</v>
      </c>
      <c r="G39" s="10">
        <f t="shared" si="8"/>
        <v>0</v>
      </c>
      <c r="H39" s="2">
        <f t="shared" si="9"/>
        <v>1</v>
      </c>
      <c r="I39" s="2">
        <f t="shared" si="10"/>
        <v>0</v>
      </c>
      <c r="J39" s="2">
        <f t="shared" si="11"/>
        <v>0</v>
      </c>
      <c r="L39" s="2" t="s">
        <v>18</v>
      </c>
      <c r="M39" s="2" t="s">
        <v>56</v>
      </c>
      <c r="N39" s="17">
        <f>+N35/N36</f>
        <v>342466.41095890413</v>
      </c>
    </row>
    <row r="40" spans="1:15" x14ac:dyDescent="0.2">
      <c r="B40" s="79"/>
      <c r="C40" s="79"/>
      <c r="D40" s="79"/>
      <c r="E40" s="10">
        <f t="shared" si="6"/>
        <v>0</v>
      </c>
      <c r="F40" s="10">
        <f t="shared" si="7"/>
        <v>0</v>
      </c>
      <c r="G40" s="10">
        <f t="shared" si="8"/>
        <v>0</v>
      </c>
      <c r="H40" s="2">
        <f t="shared" si="9"/>
        <v>1</v>
      </c>
      <c r="I40" s="2">
        <f t="shared" si="10"/>
        <v>0</v>
      </c>
      <c r="J40" s="2">
        <f t="shared" si="11"/>
        <v>0</v>
      </c>
      <c r="N40" s="17"/>
    </row>
    <row r="41" spans="1:15" x14ac:dyDescent="0.2">
      <c r="A41" s="2">
        <v>5256000</v>
      </c>
      <c r="B41" s="22"/>
      <c r="C41" s="22"/>
      <c r="D41" s="2">
        <v>0</v>
      </c>
      <c r="E41" s="10">
        <f t="shared" si="6"/>
        <v>0</v>
      </c>
      <c r="F41" s="10">
        <f t="shared" si="7"/>
        <v>0</v>
      </c>
      <c r="G41" s="10">
        <f t="shared" si="8"/>
        <v>0</v>
      </c>
      <c r="H41" s="2">
        <f t="shared" si="9"/>
        <v>1</v>
      </c>
      <c r="I41" s="2">
        <f>+A41-SUM(I32:I40)</f>
        <v>3456000</v>
      </c>
      <c r="J41" s="2">
        <f t="shared" si="11"/>
        <v>3456000</v>
      </c>
      <c r="N41" s="17"/>
    </row>
    <row r="42" spans="1:15" ht="16.5" thickBot="1" x14ac:dyDescent="0.3">
      <c r="A42" s="1" t="s">
        <v>9</v>
      </c>
      <c r="B42" s="7">
        <f>SUM(B32:B41)</f>
        <v>90000</v>
      </c>
      <c r="C42" s="1"/>
      <c r="D42" s="1"/>
      <c r="E42" s="11">
        <f>SUM(E32:E41)</f>
        <v>246.57534246575344</v>
      </c>
      <c r="F42" s="10">
        <f t="shared" si="7"/>
        <v>61.643835616438359</v>
      </c>
      <c r="H42" s="14" t="str">
        <f>IF(I42-A41=0,"","FOUT")</f>
        <v/>
      </c>
      <c r="I42" s="7">
        <f>SUM(I32:I41)</f>
        <v>5256000</v>
      </c>
      <c r="J42" s="7">
        <f>SUM(J32:J41)</f>
        <v>1800003456000</v>
      </c>
      <c r="L42" s="1" t="s">
        <v>18</v>
      </c>
      <c r="M42" s="19">
        <f>LOG10(N39)*10</f>
        <v>55.346179823961862</v>
      </c>
    </row>
    <row r="43" spans="1:15" ht="15.75" thickTop="1" x14ac:dyDescent="0.2"/>
    <row r="45" spans="1:15" ht="16.5" thickBot="1" x14ac:dyDescent="0.3">
      <c r="A45" s="6" t="s">
        <v>23</v>
      </c>
      <c r="B45" s="6"/>
      <c r="C45" s="8"/>
    </row>
    <row r="47" spans="1:15" ht="48" thickBot="1" x14ac:dyDescent="0.25">
      <c r="A47" s="9" t="s">
        <v>27</v>
      </c>
      <c r="B47" s="4" t="s">
        <v>0</v>
      </c>
      <c r="C47" s="4" t="s">
        <v>12</v>
      </c>
      <c r="D47" s="4" t="s">
        <v>75</v>
      </c>
      <c r="E47" s="4" t="s">
        <v>1</v>
      </c>
      <c r="F47" s="4" t="s">
        <v>2</v>
      </c>
      <c r="G47" s="4" t="s">
        <v>54</v>
      </c>
      <c r="H47" s="13" t="s">
        <v>55</v>
      </c>
      <c r="I47" s="13" t="s">
        <v>14</v>
      </c>
      <c r="J47" s="13" t="s">
        <v>15</v>
      </c>
      <c r="K47" s="4"/>
      <c r="L47" s="16" t="s">
        <v>25</v>
      </c>
      <c r="M47" s="15"/>
      <c r="N47" s="15"/>
      <c r="O47" s="15"/>
    </row>
    <row r="48" spans="1:15" x14ac:dyDescent="0.2">
      <c r="B48" s="79">
        <v>32000</v>
      </c>
      <c r="C48" s="79">
        <v>20</v>
      </c>
      <c r="D48" s="79">
        <v>60</v>
      </c>
      <c r="E48" s="10">
        <f>+B48/365</f>
        <v>87.671232876712324</v>
      </c>
      <c r="F48" s="10">
        <f>+E48/8</f>
        <v>10.95890410958904</v>
      </c>
      <c r="G48" s="10">
        <f>+D48/10</f>
        <v>6</v>
      </c>
      <c r="H48" s="2">
        <f>POWER(10,G48)</f>
        <v>1000000</v>
      </c>
      <c r="I48" s="2">
        <f>+C48*B48</f>
        <v>640000</v>
      </c>
      <c r="J48" s="2">
        <f>+H48*I48</f>
        <v>640000000000</v>
      </c>
      <c r="N48" s="17"/>
    </row>
    <row r="49" spans="1:15" x14ac:dyDescent="0.2">
      <c r="B49" s="79"/>
      <c r="C49" s="79"/>
      <c r="D49" s="79"/>
      <c r="E49" s="10">
        <f t="shared" ref="E49:E57" si="12">+B49/365</f>
        <v>0</v>
      </c>
      <c r="F49" s="10">
        <f t="shared" ref="F49:F58" si="13">+E49/8</f>
        <v>0</v>
      </c>
      <c r="G49" s="10">
        <f t="shared" ref="G49:G57" si="14">+D49/10</f>
        <v>0</v>
      </c>
      <c r="H49" s="2">
        <f t="shared" ref="H49:H57" si="15">POWER(10,G49)</f>
        <v>1</v>
      </c>
      <c r="I49" s="2">
        <f t="shared" ref="I49:I56" si="16">+C49*B49</f>
        <v>0</v>
      </c>
      <c r="J49" s="2">
        <f t="shared" ref="J49:J57" si="17">+H49*I49</f>
        <v>0</v>
      </c>
    </row>
    <row r="50" spans="1:15" x14ac:dyDescent="0.2">
      <c r="B50" s="79"/>
      <c r="C50" s="79"/>
      <c r="D50" s="79"/>
      <c r="E50" s="10">
        <f t="shared" si="12"/>
        <v>0</v>
      </c>
      <c r="F50" s="10">
        <f t="shared" si="13"/>
        <v>0</v>
      </c>
      <c r="G50" s="10">
        <f t="shared" si="14"/>
        <v>0</v>
      </c>
      <c r="H50" s="2">
        <f t="shared" si="15"/>
        <v>1</v>
      </c>
      <c r="I50" s="2">
        <f t="shared" si="16"/>
        <v>0</v>
      </c>
      <c r="J50" s="2">
        <f t="shared" si="17"/>
        <v>0</v>
      </c>
    </row>
    <row r="51" spans="1:15" x14ac:dyDescent="0.2">
      <c r="B51" s="79"/>
      <c r="C51" s="79"/>
      <c r="D51" s="79"/>
      <c r="E51" s="10">
        <f t="shared" si="12"/>
        <v>0</v>
      </c>
      <c r="F51" s="10">
        <f t="shared" si="13"/>
        <v>0</v>
      </c>
      <c r="G51" s="10">
        <f t="shared" si="14"/>
        <v>0</v>
      </c>
      <c r="H51" s="2">
        <f t="shared" si="15"/>
        <v>1</v>
      </c>
      <c r="I51" s="2">
        <f t="shared" si="16"/>
        <v>0</v>
      </c>
      <c r="J51" s="2">
        <f t="shared" si="17"/>
        <v>0</v>
      </c>
      <c r="L51" s="2" t="s">
        <v>18</v>
      </c>
      <c r="M51" s="2" t="s">
        <v>56</v>
      </c>
      <c r="N51" s="18">
        <f>+J58</f>
        <v>640009872000</v>
      </c>
      <c r="O51" s="17" t="s">
        <v>20</v>
      </c>
    </row>
    <row r="52" spans="1:15" x14ac:dyDescent="0.2">
      <c r="B52" s="79"/>
      <c r="C52" s="79"/>
      <c r="D52" s="79"/>
      <c r="E52" s="10">
        <f t="shared" si="12"/>
        <v>0</v>
      </c>
      <c r="F52" s="10">
        <f t="shared" si="13"/>
        <v>0</v>
      </c>
      <c r="G52" s="10">
        <f t="shared" si="14"/>
        <v>0</v>
      </c>
      <c r="H52" s="2">
        <f t="shared" si="15"/>
        <v>1</v>
      </c>
      <c r="I52" s="2">
        <f t="shared" si="16"/>
        <v>0</v>
      </c>
      <c r="J52" s="2">
        <f t="shared" si="17"/>
        <v>0</v>
      </c>
      <c r="N52" s="17">
        <f>+I58</f>
        <v>10512000</v>
      </c>
      <c r="O52" s="17" t="s">
        <v>21</v>
      </c>
    </row>
    <row r="53" spans="1:15" x14ac:dyDescent="0.2">
      <c r="B53" s="79"/>
      <c r="C53" s="79"/>
      <c r="D53" s="79"/>
      <c r="E53" s="10">
        <f t="shared" si="12"/>
        <v>0</v>
      </c>
      <c r="F53" s="10">
        <f t="shared" si="13"/>
        <v>0</v>
      </c>
      <c r="G53" s="10">
        <f t="shared" si="14"/>
        <v>0</v>
      </c>
      <c r="H53" s="2">
        <f t="shared" si="15"/>
        <v>1</v>
      </c>
      <c r="I53" s="2">
        <f t="shared" si="16"/>
        <v>0</v>
      </c>
      <c r="J53" s="2">
        <f t="shared" si="17"/>
        <v>0</v>
      </c>
      <c r="N53" s="17"/>
    </row>
    <row r="54" spans="1:15" x14ac:dyDescent="0.2">
      <c r="B54" s="79"/>
      <c r="C54" s="79"/>
      <c r="D54" s="79"/>
      <c r="E54" s="10">
        <f t="shared" si="12"/>
        <v>0</v>
      </c>
      <c r="F54" s="10">
        <f t="shared" si="13"/>
        <v>0</v>
      </c>
      <c r="G54" s="10">
        <f t="shared" si="14"/>
        <v>0</v>
      </c>
      <c r="H54" s="2">
        <f t="shared" si="15"/>
        <v>1</v>
      </c>
      <c r="I54" s="2">
        <f t="shared" si="16"/>
        <v>0</v>
      </c>
      <c r="J54" s="2">
        <f t="shared" si="17"/>
        <v>0</v>
      </c>
      <c r="N54" s="17"/>
    </row>
    <row r="55" spans="1:15" x14ac:dyDescent="0.2">
      <c r="B55" s="79"/>
      <c r="C55" s="79"/>
      <c r="D55" s="79"/>
      <c r="E55" s="10">
        <f t="shared" si="12"/>
        <v>0</v>
      </c>
      <c r="F55" s="10">
        <f t="shared" si="13"/>
        <v>0</v>
      </c>
      <c r="G55" s="10">
        <f t="shared" si="14"/>
        <v>0</v>
      </c>
      <c r="H55" s="2">
        <f t="shared" si="15"/>
        <v>1</v>
      </c>
      <c r="I55" s="2">
        <f t="shared" si="16"/>
        <v>0</v>
      </c>
      <c r="J55" s="2">
        <f t="shared" si="17"/>
        <v>0</v>
      </c>
      <c r="L55" s="2" t="s">
        <v>18</v>
      </c>
      <c r="M55" s="2" t="s">
        <v>56</v>
      </c>
      <c r="N55" s="17">
        <f>+N51/N52</f>
        <v>60883.739726027394</v>
      </c>
    </row>
    <row r="56" spans="1:15" x14ac:dyDescent="0.2">
      <c r="B56" s="79"/>
      <c r="C56" s="79"/>
      <c r="D56" s="79"/>
      <c r="E56" s="10">
        <f t="shared" si="12"/>
        <v>0</v>
      </c>
      <c r="F56" s="10">
        <f t="shared" si="13"/>
        <v>0</v>
      </c>
      <c r="G56" s="10">
        <f t="shared" si="14"/>
        <v>0</v>
      </c>
      <c r="H56" s="2">
        <f t="shared" si="15"/>
        <v>1</v>
      </c>
      <c r="I56" s="2">
        <f t="shared" si="16"/>
        <v>0</v>
      </c>
      <c r="J56" s="2">
        <f t="shared" si="17"/>
        <v>0</v>
      </c>
      <c r="N56" s="17"/>
    </row>
    <row r="57" spans="1:15" x14ac:dyDescent="0.2">
      <c r="A57" s="2">
        <v>10512000</v>
      </c>
      <c r="B57" s="22"/>
      <c r="C57" s="22"/>
      <c r="D57" s="2">
        <v>0</v>
      </c>
      <c r="E57" s="10">
        <f t="shared" si="12"/>
        <v>0</v>
      </c>
      <c r="F57" s="10">
        <f t="shared" si="13"/>
        <v>0</v>
      </c>
      <c r="G57" s="10">
        <f t="shared" si="14"/>
        <v>0</v>
      </c>
      <c r="H57" s="2">
        <f t="shared" si="15"/>
        <v>1</v>
      </c>
      <c r="I57" s="2">
        <f>+A57-SUM(I48:I56)</f>
        <v>9872000</v>
      </c>
      <c r="J57" s="2">
        <f t="shared" si="17"/>
        <v>9872000</v>
      </c>
      <c r="N57" s="17"/>
    </row>
    <row r="58" spans="1:15" ht="16.5" thickBot="1" x14ac:dyDescent="0.3">
      <c r="A58" s="1" t="s">
        <v>9</v>
      </c>
      <c r="B58" s="7">
        <f>SUM(B48:B57)</f>
        <v>32000</v>
      </c>
      <c r="C58" s="1"/>
      <c r="D58" s="1"/>
      <c r="E58" s="11">
        <f>SUM(E48:E57)</f>
        <v>87.671232876712324</v>
      </c>
      <c r="F58" s="10">
        <f t="shared" si="13"/>
        <v>10.95890410958904</v>
      </c>
      <c r="H58" s="14" t="str">
        <f>IF(I58-A57=0,"","FOUT")</f>
        <v/>
      </c>
      <c r="I58" s="7">
        <f>SUM(I48:I57)</f>
        <v>10512000</v>
      </c>
      <c r="J58" s="7">
        <f>SUM(J48:J57)</f>
        <v>640009872000</v>
      </c>
      <c r="L58" s="1" t="s">
        <v>18</v>
      </c>
      <c r="M58" s="19">
        <f>LOG10(N55)*10</f>
        <v>47.845013207088989</v>
      </c>
    </row>
    <row r="59" spans="1:15" ht="15.75" thickTop="1" x14ac:dyDescent="0.2"/>
    <row r="62" spans="1:15" ht="15.75" x14ac:dyDescent="0.25">
      <c r="B62" s="1"/>
      <c r="C62" s="1"/>
    </row>
    <row r="63" spans="1:15" ht="15.75" x14ac:dyDescent="0.25">
      <c r="A63" s="1" t="s">
        <v>74</v>
      </c>
      <c r="B63" s="1"/>
      <c r="C63" s="1"/>
    </row>
    <row r="65" spans="1:25" s="1" customFormat="1" ht="16.5" thickBot="1" x14ac:dyDescent="0.3">
      <c r="A65" s="23" t="s">
        <v>5</v>
      </c>
      <c r="B65" s="24" t="s">
        <v>40</v>
      </c>
      <c r="C65" s="24" t="s">
        <v>32</v>
      </c>
      <c r="D65" s="24" t="s">
        <v>33</v>
      </c>
      <c r="E65" s="24" t="s">
        <v>34</v>
      </c>
      <c r="F65" s="33"/>
      <c r="G65" s="93" t="s">
        <v>65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33"/>
    </row>
    <row r="66" spans="1:25" x14ac:dyDescent="0.2">
      <c r="A66" s="2" t="s">
        <v>8</v>
      </c>
      <c r="B66" s="22">
        <f>+M26</f>
        <v>65.190612217937613</v>
      </c>
      <c r="C66" s="22">
        <v>12</v>
      </c>
      <c r="D66" s="25">
        <v>0.29166666666666669</v>
      </c>
      <c r="E66" s="25">
        <v>0.79166666666666663</v>
      </c>
      <c r="F66" s="22"/>
      <c r="G66" s="22"/>
      <c r="H66" s="22"/>
      <c r="I66" s="91" t="s">
        <v>29</v>
      </c>
      <c r="J66" s="91"/>
      <c r="K66" s="91"/>
      <c r="L66" s="91"/>
      <c r="M66" s="22"/>
      <c r="N66" s="91" t="s">
        <v>30</v>
      </c>
      <c r="O66" s="91"/>
      <c r="P66" s="91"/>
      <c r="Q66" s="91"/>
      <c r="R66" s="22"/>
      <c r="S66" s="91" t="s">
        <v>31</v>
      </c>
      <c r="T66" s="91"/>
      <c r="U66" s="91"/>
      <c r="V66" s="91"/>
      <c r="W66" s="22"/>
    </row>
    <row r="67" spans="1:25" x14ac:dyDescent="0.2">
      <c r="A67" s="2" t="s">
        <v>6</v>
      </c>
      <c r="B67" s="22">
        <f>+M42</f>
        <v>55.346179823961862</v>
      </c>
      <c r="C67" s="22">
        <v>4</v>
      </c>
      <c r="D67" s="25">
        <v>0.79166666666666663</v>
      </c>
      <c r="E67" s="25">
        <v>0.95833333333333337</v>
      </c>
      <c r="F67" s="22"/>
      <c r="M67" s="17"/>
    </row>
    <row r="68" spans="1:25" x14ac:dyDescent="0.2">
      <c r="A68" s="2" t="s">
        <v>7</v>
      </c>
      <c r="B68" s="22">
        <f>+M58</f>
        <v>47.845013207088989</v>
      </c>
      <c r="C68" s="22">
        <v>8</v>
      </c>
      <c r="D68" s="25">
        <v>0.95833333333333337</v>
      </c>
      <c r="E68" s="25">
        <v>0.29166666666666669</v>
      </c>
      <c r="F68" s="22"/>
      <c r="G68" s="10"/>
      <c r="H68" s="10"/>
      <c r="I68" s="10"/>
      <c r="J68" s="10"/>
      <c r="K68" s="10"/>
      <c r="L68" s="59">
        <f>+B66</f>
        <v>65.190612217937613</v>
      </c>
      <c r="M68" s="31"/>
      <c r="N68" s="10"/>
      <c r="O68" s="10"/>
      <c r="P68" s="10"/>
      <c r="Q68" s="59">
        <f>+B67+5</f>
        <v>60.346179823961862</v>
      </c>
      <c r="R68" s="60" t="s">
        <v>59</v>
      </c>
      <c r="S68" s="10"/>
      <c r="T68" s="10"/>
      <c r="U68" s="10"/>
      <c r="V68" s="59">
        <f>+B68+10</f>
        <v>57.845013207088989</v>
      </c>
      <c r="W68" s="58" t="s">
        <v>60</v>
      </c>
    </row>
    <row r="69" spans="1:25" ht="15.75" thickBot="1" x14ac:dyDescent="0.25">
      <c r="A69" s="22"/>
      <c r="B69" s="22"/>
      <c r="C69" s="27">
        <f>SUM(C66:C68)</f>
        <v>24</v>
      </c>
      <c r="D69" s="22"/>
      <c r="E69" s="22"/>
      <c r="F69" s="22"/>
      <c r="G69" s="10"/>
      <c r="H69" s="10"/>
      <c r="I69" s="10"/>
      <c r="J69" s="10"/>
      <c r="K69" s="10"/>
      <c r="L69" s="58">
        <v>10</v>
      </c>
      <c r="M69" s="31"/>
      <c r="N69" s="10"/>
      <c r="O69" s="10"/>
      <c r="P69" s="10"/>
      <c r="Q69" s="58">
        <v>10</v>
      </c>
      <c r="R69" s="10"/>
      <c r="S69" s="10"/>
      <c r="T69" s="10"/>
      <c r="U69" s="10"/>
      <c r="V69" s="58">
        <v>10</v>
      </c>
    </row>
    <row r="70" spans="1:25" ht="15.75" thickTop="1" x14ac:dyDescent="0.2">
      <c r="F70" s="22"/>
      <c r="G70" s="10" t="s">
        <v>35</v>
      </c>
      <c r="H70" s="2" t="s">
        <v>56</v>
      </c>
      <c r="I70" s="26">
        <f>+C66</f>
        <v>12</v>
      </c>
      <c r="J70" s="26" t="s">
        <v>36</v>
      </c>
      <c r="K70" s="26">
        <v>10</v>
      </c>
      <c r="L70" s="26"/>
      <c r="M70" s="56" t="s">
        <v>37</v>
      </c>
      <c r="N70" s="26">
        <f>+C67</f>
        <v>4</v>
      </c>
      <c r="O70" s="56" t="s">
        <v>36</v>
      </c>
      <c r="P70" s="26">
        <v>10</v>
      </c>
      <c r="Q70" s="26"/>
      <c r="R70" s="56" t="s">
        <v>37</v>
      </c>
      <c r="S70" s="26">
        <f>+C68</f>
        <v>8</v>
      </c>
      <c r="T70" s="56" t="s">
        <v>36</v>
      </c>
      <c r="U70" s="26">
        <v>10</v>
      </c>
      <c r="V70" s="26"/>
    </row>
    <row r="71" spans="1:25" x14ac:dyDescent="0.2">
      <c r="A71" s="22"/>
      <c r="B71" s="22"/>
      <c r="C71" s="22"/>
      <c r="D71" s="22"/>
      <c r="E71" s="22"/>
      <c r="F71" s="22"/>
      <c r="G71" s="10"/>
      <c r="H71" s="10"/>
      <c r="I71" s="90">
        <v>24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5" x14ac:dyDescent="0.2">
      <c r="F72" s="2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5" x14ac:dyDescent="0.2">
      <c r="F73" s="22"/>
      <c r="G73" s="10"/>
      <c r="H73" s="10"/>
      <c r="I73" s="10"/>
      <c r="J73" s="10"/>
      <c r="K73" s="10"/>
      <c r="L73" s="60">
        <f>+L68/L69</f>
        <v>6.5190612217937609</v>
      </c>
      <c r="M73" s="10"/>
      <c r="N73" s="10"/>
      <c r="O73" s="10"/>
      <c r="P73" s="10"/>
      <c r="Q73" s="60">
        <f>+Q68/Q69</f>
        <v>6.0346179823961865</v>
      </c>
      <c r="R73" s="10"/>
      <c r="S73" s="10"/>
      <c r="T73" s="10"/>
      <c r="U73" s="10"/>
      <c r="V73" s="60">
        <f>+V68/V69</f>
        <v>5.7845013207088991</v>
      </c>
    </row>
    <row r="74" spans="1:25" x14ac:dyDescent="0.2">
      <c r="F74" s="22"/>
      <c r="G74" s="10" t="s">
        <v>35</v>
      </c>
      <c r="H74" s="2" t="s">
        <v>56</v>
      </c>
      <c r="I74" s="26">
        <f>+I70</f>
        <v>12</v>
      </c>
      <c r="J74" s="26" t="s">
        <v>36</v>
      </c>
      <c r="K74" s="26">
        <v>10</v>
      </c>
      <c r="L74" s="26"/>
      <c r="M74" s="56" t="s">
        <v>37</v>
      </c>
      <c r="N74" s="26">
        <f>+N70</f>
        <v>4</v>
      </c>
      <c r="O74" s="56" t="s">
        <v>36</v>
      </c>
      <c r="P74" s="26">
        <v>10</v>
      </c>
      <c r="Q74" s="26"/>
      <c r="R74" s="56" t="s">
        <v>37</v>
      </c>
      <c r="S74" s="26">
        <f>+S70</f>
        <v>8</v>
      </c>
      <c r="T74" s="56" t="s">
        <v>36</v>
      </c>
      <c r="U74" s="26">
        <v>10</v>
      </c>
      <c r="V74" s="26"/>
    </row>
    <row r="75" spans="1:25" x14ac:dyDescent="0.2">
      <c r="A75" s="22"/>
      <c r="B75" s="22"/>
      <c r="C75" s="22"/>
      <c r="D75" s="22"/>
      <c r="E75" s="22"/>
      <c r="F75" s="22"/>
      <c r="G75" s="10"/>
      <c r="H75" s="10"/>
      <c r="I75" s="90">
        <f>+I71</f>
        <v>24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5" x14ac:dyDescent="0.2">
      <c r="A76" s="22"/>
      <c r="B76" s="22"/>
      <c r="C76" s="22"/>
      <c r="D76" s="22"/>
      <c r="E76" s="22"/>
      <c r="F76" s="2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5" x14ac:dyDescent="0.2">
      <c r="A77" s="22"/>
      <c r="B77" s="22"/>
      <c r="C77" s="22"/>
      <c r="D77" s="22"/>
      <c r="E77" s="22"/>
      <c r="F77" s="2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5" x14ac:dyDescent="0.2">
      <c r="A78" s="22"/>
      <c r="B78" s="22"/>
      <c r="C78" s="22"/>
      <c r="D78" s="22"/>
      <c r="E78" s="22"/>
      <c r="F78" s="22"/>
      <c r="G78" s="10" t="s">
        <v>35</v>
      </c>
      <c r="H78" s="2" t="s">
        <v>56</v>
      </c>
      <c r="I78" s="26">
        <f>+I74</f>
        <v>12</v>
      </c>
      <c r="J78" s="26" t="s">
        <v>36</v>
      </c>
      <c r="K78" s="26">
        <f>POWER(K74,L73)</f>
        <v>3304161.159817352</v>
      </c>
      <c r="L78" s="26"/>
      <c r="M78" s="56" t="s">
        <v>37</v>
      </c>
      <c r="N78" s="26">
        <f>+N74</f>
        <v>4</v>
      </c>
      <c r="O78" s="56" t="s">
        <v>36</v>
      </c>
      <c r="P78" s="26">
        <f>POWER(P74,Q73)</f>
        <v>1082973.8807333866</v>
      </c>
      <c r="Q78" s="26"/>
      <c r="R78" s="56" t="s">
        <v>37</v>
      </c>
      <c r="S78" s="26">
        <f>+S74</f>
        <v>8</v>
      </c>
      <c r="T78" s="56" t="s">
        <v>36</v>
      </c>
      <c r="U78" s="26">
        <f>POWER(U74,V73)</f>
        <v>608837.39726027416</v>
      </c>
      <c r="V78" s="26"/>
    </row>
    <row r="79" spans="1:25" x14ac:dyDescent="0.2">
      <c r="A79" s="22"/>
      <c r="B79" s="22"/>
      <c r="C79" s="22"/>
      <c r="D79" s="22"/>
      <c r="E79" s="22"/>
      <c r="F79" s="22"/>
      <c r="G79" s="10"/>
      <c r="H79" s="10"/>
      <c r="I79" s="90">
        <f>+I75</f>
        <v>24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5" ht="15.75" x14ac:dyDescent="0.25">
      <c r="A80" s="28"/>
      <c r="B80" s="29"/>
      <c r="C80" s="29"/>
      <c r="D80" s="29"/>
      <c r="E80" s="22"/>
      <c r="F80" s="2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4" x14ac:dyDescent="0.2">
      <c r="B81" s="30"/>
      <c r="E81" s="22"/>
      <c r="F81" s="2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4" x14ac:dyDescent="0.2">
      <c r="E82" s="22"/>
      <c r="F82" s="22"/>
      <c r="G82" s="10" t="s">
        <v>35</v>
      </c>
      <c r="H82" s="2" t="s">
        <v>56</v>
      </c>
      <c r="I82" s="26"/>
      <c r="J82" s="26"/>
      <c r="K82" s="26">
        <f>+I78*K78</f>
        <v>39649933.91780822</v>
      </c>
      <c r="L82" s="26"/>
      <c r="M82" s="56" t="s">
        <v>37</v>
      </c>
      <c r="N82" s="26"/>
      <c r="O82" s="26"/>
      <c r="P82" s="26">
        <f>+N78*P78</f>
        <v>4331895.5229335465</v>
      </c>
      <c r="Q82" s="26"/>
      <c r="R82" s="56" t="s">
        <v>37</v>
      </c>
      <c r="S82" s="26"/>
      <c r="T82" s="26"/>
      <c r="U82" s="26">
        <f>+S78*U78</f>
        <v>4870699.1780821932</v>
      </c>
      <c r="V82" s="26"/>
    </row>
    <row r="83" spans="1:24" x14ac:dyDescent="0.2">
      <c r="E83" s="22"/>
      <c r="F83" s="22"/>
      <c r="G83" s="10"/>
      <c r="H83" s="10"/>
      <c r="I83" s="90">
        <f>+I79</f>
        <v>24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4" x14ac:dyDescent="0.2">
      <c r="E84" s="22"/>
      <c r="F84" s="2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4" x14ac:dyDescent="0.2">
      <c r="A85" s="22"/>
      <c r="B85" s="22"/>
      <c r="C85" s="22"/>
      <c r="D85" s="22"/>
      <c r="E85" s="22"/>
      <c r="F85" s="2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4" x14ac:dyDescent="0.2">
      <c r="A86" s="22"/>
      <c r="B86" s="22"/>
      <c r="C86" s="22"/>
      <c r="D86" s="22"/>
      <c r="E86" s="22"/>
      <c r="F86" s="22"/>
      <c r="G86" s="10" t="s">
        <v>35</v>
      </c>
      <c r="H86" s="2" t="s">
        <v>56</v>
      </c>
      <c r="I86" s="92">
        <f>+K82+P82+U82</f>
        <v>48852528.618823953</v>
      </c>
      <c r="J86" s="92"/>
      <c r="K86" s="92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4" x14ac:dyDescent="0.2">
      <c r="A87" s="22"/>
      <c r="B87" s="22"/>
      <c r="C87" s="22"/>
      <c r="D87" s="22"/>
      <c r="E87" s="22"/>
      <c r="F87" s="22"/>
      <c r="G87" s="10"/>
      <c r="H87" s="10"/>
      <c r="I87" s="90">
        <f>+I83</f>
        <v>24</v>
      </c>
      <c r="J87" s="90"/>
      <c r="K87" s="9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4" x14ac:dyDescent="0.2">
      <c r="A88" s="22"/>
      <c r="B88" s="22"/>
      <c r="C88" s="22"/>
      <c r="D88" s="22"/>
      <c r="E88" s="22"/>
      <c r="F88" s="2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4" x14ac:dyDescent="0.2">
      <c r="A89" s="22"/>
      <c r="B89" s="22"/>
      <c r="C89" s="22"/>
      <c r="D89" s="22"/>
      <c r="E89" s="22"/>
      <c r="F89" s="22"/>
      <c r="G89" s="10" t="s">
        <v>35</v>
      </c>
      <c r="H89" s="2" t="s">
        <v>56</v>
      </c>
      <c r="I89" s="10">
        <f>+I86/I87</f>
        <v>2035522.0257843314</v>
      </c>
      <c r="J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4" x14ac:dyDescent="0.2">
      <c r="A90" s="22"/>
      <c r="B90" s="22"/>
      <c r="C90" s="22"/>
      <c r="D90" s="22"/>
      <c r="E90" s="22"/>
      <c r="F90" s="22"/>
      <c r="G90" s="10"/>
      <c r="H90" s="10"/>
      <c r="I90" s="10"/>
      <c r="J90" s="10"/>
      <c r="K90" s="3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4" x14ac:dyDescent="0.2">
      <c r="A91" s="22"/>
      <c r="B91" s="22"/>
      <c r="C91" s="22"/>
      <c r="D91" s="22"/>
      <c r="E91" s="22"/>
      <c r="F91" s="2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4" x14ac:dyDescent="0.2">
      <c r="A92" s="22"/>
      <c r="B92" s="22"/>
      <c r="C92" s="22"/>
      <c r="D92" s="22"/>
      <c r="E92" s="22"/>
      <c r="F92" s="22"/>
      <c r="G92" s="10" t="s">
        <v>35</v>
      </c>
      <c r="H92" s="2" t="s">
        <v>57</v>
      </c>
      <c r="I92" s="10">
        <f>LOG10(I89)</f>
        <v>6.3086758061135226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4" x14ac:dyDescent="0.2">
      <c r="A93" s="22"/>
      <c r="B93" s="22"/>
      <c r="C93" s="22"/>
      <c r="D93" s="22"/>
      <c r="E93" s="22"/>
      <c r="F93" s="2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x14ac:dyDescent="0.2">
      <c r="A94" s="22"/>
      <c r="B94" s="22"/>
      <c r="C94" s="22"/>
      <c r="D94" s="22"/>
      <c r="E94" s="22"/>
      <c r="F94" s="2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6.5" thickBot="1" x14ac:dyDescent="0.3">
      <c r="A95" s="22"/>
      <c r="B95" s="22"/>
      <c r="C95" s="22"/>
      <c r="D95" s="22"/>
      <c r="E95" s="22"/>
      <c r="F95" s="22"/>
      <c r="G95" s="1" t="s">
        <v>35</v>
      </c>
      <c r="H95" s="1"/>
      <c r="I95" s="54">
        <f>+I92*10</f>
        <v>63.086758061135228</v>
      </c>
      <c r="J95" s="55">
        <f>+I95</f>
        <v>63.086758061135228</v>
      </c>
      <c r="K95" s="55" t="s">
        <v>38</v>
      </c>
      <c r="M95" s="1"/>
    </row>
    <row r="96" spans="1:24" ht="15.75" thickTop="1" x14ac:dyDescent="0.2">
      <c r="A96" s="22"/>
      <c r="B96" s="22"/>
      <c r="C96" s="22"/>
      <c r="D96" s="22"/>
      <c r="E96" s="22"/>
      <c r="F96" s="22"/>
    </row>
    <row r="97" spans="1:14" x14ac:dyDescent="0.2">
      <c r="A97" s="22"/>
      <c r="B97" s="22"/>
      <c r="C97" s="22"/>
      <c r="D97" s="22"/>
      <c r="E97" s="22"/>
      <c r="F97" s="22"/>
    </row>
    <row r="98" spans="1:14" x14ac:dyDescent="0.2">
      <c r="A98" s="22"/>
      <c r="B98" s="22"/>
      <c r="C98" s="22"/>
      <c r="D98" s="22"/>
      <c r="E98" s="22"/>
      <c r="F98" s="22"/>
    </row>
    <row r="100" spans="1:14" ht="16.5" thickBot="1" x14ac:dyDescent="0.3">
      <c r="G100" s="93" t="s">
        <v>41</v>
      </c>
      <c r="H100" s="93"/>
      <c r="I100" s="93"/>
      <c r="J100" s="93"/>
      <c r="K100" s="93"/>
      <c r="L100" s="93"/>
      <c r="M100" s="93"/>
      <c r="N100" s="93"/>
    </row>
    <row r="101" spans="1:14" x14ac:dyDescent="0.2">
      <c r="I101" s="94" t="s">
        <v>31</v>
      </c>
      <c r="J101" s="94"/>
      <c r="K101" s="94"/>
      <c r="L101" s="94"/>
    </row>
    <row r="102" spans="1:14" x14ac:dyDescent="0.2">
      <c r="L102" s="59">
        <f>+V68</f>
        <v>57.845013207088989</v>
      </c>
    </row>
    <row r="103" spans="1:14" x14ac:dyDescent="0.2">
      <c r="L103" s="58">
        <f>+V69</f>
        <v>10</v>
      </c>
    </row>
    <row r="104" spans="1:14" x14ac:dyDescent="0.2">
      <c r="G104" s="2" t="s">
        <v>39</v>
      </c>
      <c r="H104" s="2" t="s">
        <v>56</v>
      </c>
      <c r="I104" s="32">
        <f>+S70</f>
        <v>8</v>
      </c>
      <c r="J104" s="18" t="str">
        <f>+T70</f>
        <v>x</v>
      </c>
      <c r="K104" s="32">
        <f>+U70</f>
        <v>10</v>
      </c>
      <c r="L104" s="32"/>
    </row>
    <row r="105" spans="1:14" x14ac:dyDescent="0.2">
      <c r="I105" s="90">
        <v>8</v>
      </c>
      <c r="J105" s="90"/>
      <c r="K105" s="90"/>
      <c r="L105" s="90"/>
    </row>
    <row r="108" spans="1:14" x14ac:dyDescent="0.2">
      <c r="I108" s="10"/>
      <c r="J108" s="10"/>
      <c r="K108" s="10"/>
      <c r="L108" s="60">
        <f>+L102/L103</f>
        <v>5.7845013207088991</v>
      </c>
    </row>
    <row r="109" spans="1:14" x14ac:dyDescent="0.2">
      <c r="G109" s="2" t="s">
        <v>39</v>
      </c>
      <c r="H109" s="2" t="s">
        <v>56</v>
      </c>
      <c r="I109" s="26">
        <f>+I105</f>
        <v>8</v>
      </c>
      <c r="J109" s="56" t="s">
        <v>36</v>
      </c>
      <c r="K109" s="26">
        <v>10</v>
      </c>
      <c r="L109" s="26"/>
    </row>
    <row r="110" spans="1:14" x14ac:dyDescent="0.2">
      <c r="I110" s="90">
        <v>8</v>
      </c>
      <c r="J110" s="90"/>
      <c r="K110" s="90"/>
      <c r="L110" s="90"/>
    </row>
    <row r="111" spans="1:14" x14ac:dyDescent="0.2">
      <c r="I111" s="10"/>
      <c r="J111" s="10"/>
      <c r="K111" s="10"/>
      <c r="L111" s="10"/>
    </row>
    <row r="112" spans="1:14" x14ac:dyDescent="0.2">
      <c r="I112" s="10"/>
      <c r="J112" s="10"/>
      <c r="K112" s="10"/>
      <c r="L112" s="10"/>
    </row>
    <row r="113" spans="7:12" x14ac:dyDescent="0.2">
      <c r="G113" s="2" t="s">
        <v>39</v>
      </c>
      <c r="H113" s="2" t="s">
        <v>56</v>
      </c>
      <c r="I113" s="26">
        <f>+I109</f>
        <v>8</v>
      </c>
      <c r="J113" s="56" t="s">
        <v>36</v>
      </c>
      <c r="K113" s="26">
        <f>POWER(K109,L108)</f>
        <v>608837.39726027416</v>
      </c>
      <c r="L113" s="26"/>
    </row>
    <row r="114" spans="7:12" x14ac:dyDescent="0.2">
      <c r="I114" s="90">
        <v>8</v>
      </c>
      <c r="J114" s="90"/>
      <c r="K114" s="90"/>
      <c r="L114" s="90"/>
    </row>
    <row r="115" spans="7:12" x14ac:dyDescent="0.2">
      <c r="I115" s="10"/>
      <c r="J115" s="10"/>
      <c r="K115" s="10"/>
      <c r="L115" s="10"/>
    </row>
    <row r="116" spans="7:12" x14ac:dyDescent="0.2">
      <c r="I116" s="10"/>
      <c r="J116" s="10"/>
      <c r="K116" s="10"/>
      <c r="L116" s="10"/>
    </row>
    <row r="117" spans="7:12" x14ac:dyDescent="0.2">
      <c r="G117" s="2" t="s">
        <v>39</v>
      </c>
      <c r="H117" s="2" t="s">
        <v>56</v>
      </c>
      <c r="I117" s="92">
        <f>+I113*K113</f>
        <v>4870699.1780821932</v>
      </c>
      <c r="J117" s="92"/>
      <c r="K117" s="92"/>
      <c r="L117" s="92"/>
    </row>
    <row r="118" spans="7:12" x14ac:dyDescent="0.2">
      <c r="I118" s="90">
        <v>8</v>
      </c>
      <c r="J118" s="90"/>
      <c r="K118" s="90"/>
      <c r="L118" s="90"/>
    </row>
    <row r="120" spans="7:12" x14ac:dyDescent="0.2">
      <c r="G120" s="2" t="s">
        <v>39</v>
      </c>
      <c r="H120" s="2" t="s">
        <v>56</v>
      </c>
      <c r="I120" s="2">
        <f>+I117/I118</f>
        <v>608837.39726027416</v>
      </c>
    </row>
    <row r="123" spans="7:12" ht="15.75" x14ac:dyDescent="0.25">
      <c r="G123" s="2" t="s">
        <v>39</v>
      </c>
      <c r="H123" s="2" t="s">
        <v>57</v>
      </c>
      <c r="I123" s="53">
        <f>LOG10(I120)</f>
        <v>5.7845013207089</v>
      </c>
      <c r="J123" s="1"/>
      <c r="K123" s="1"/>
    </row>
    <row r="125" spans="7:12" ht="16.5" thickBot="1" x14ac:dyDescent="0.3">
      <c r="G125" s="1" t="s">
        <v>58</v>
      </c>
      <c r="H125" s="1"/>
      <c r="I125" s="54">
        <f>+I123*10</f>
        <v>57.845013207088996</v>
      </c>
      <c r="J125" s="55">
        <f>+I125</f>
        <v>57.845013207088996</v>
      </c>
      <c r="K125" s="55" t="s">
        <v>38</v>
      </c>
    </row>
    <row r="126" spans="7:12" ht="15.75" thickTop="1" x14ac:dyDescent="0.2"/>
  </sheetData>
  <sheetProtection sheet="1" objects="1" scenarios="1"/>
  <mergeCells count="17">
    <mergeCell ref="G65:X65"/>
    <mergeCell ref="G100:N100"/>
    <mergeCell ref="I101:L101"/>
    <mergeCell ref="I105:L105"/>
    <mergeCell ref="I110:L110"/>
    <mergeCell ref="I83:V83"/>
    <mergeCell ref="I87:K87"/>
    <mergeCell ref="I86:K86"/>
    <mergeCell ref="N66:Q66"/>
    <mergeCell ref="S66:V66"/>
    <mergeCell ref="I71:V71"/>
    <mergeCell ref="I75:V75"/>
    <mergeCell ref="I79:V79"/>
    <mergeCell ref="I114:L114"/>
    <mergeCell ref="I118:L118"/>
    <mergeCell ref="I66:L66"/>
    <mergeCell ref="I117:L117"/>
  </mergeCells>
  <conditionalFormatting sqref="I25">
    <cfRule type="cellIs" dxfId="2" priority="3" operator="lessThan">
      <formula>0</formula>
    </cfRule>
  </conditionalFormatting>
  <conditionalFormatting sqref="I41">
    <cfRule type="cellIs" dxfId="1" priority="2" operator="lessThan">
      <formula>0</formula>
    </cfRule>
  </conditionalFormatting>
  <conditionalFormatting sqref="I57">
    <cfRule type="cellIs" dxfId="0" priority="1" operator="lessThan">
      <formula>0</formula>
    </cfRule>
  </conditionalFormatting>
  <dataValidations disablePrompts="1" count="1">
    <dataValidation type="decimal" operator="lessThanOrEqual" allowBlank="1" showInputMessage="1" showErrorMessage="1" errorTitle="Ongeldige invoer" error="De dag loopt van 07:00 - 19:00 en is dus maximaal 12 uur." sqref="C66:C68">
      <formula1>12</formula1>
    </dataValidation>
  </dataValidations>
  <hyperlinks>
    <hyperlink ref="N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Toelichting</vt:lpstr>
      <vt:lpstr>Leq</vt:lpstr>
      <vt:lpstr>Van Leq naar Lden en Lnight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de Groot</dc:creator>
  <cp:lastModifiedBy>Jaap de Groot</cp:lastModifiedBy>
  <cp:lastPrinted>2024-01-17T14:36:37Z</cp:lastPrinted>
  <dcterms:created xsi:type="dcterms:W3CDTF">2023-10-04T09:49:27Z</dcterms:created>
  <dcterms:modified xsi:type="dcterms:W3CDTF">2024-01-18T10:58:32Z</dcterms:modified>
</cp:coreProperties>
</file>